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supuesto 2018" sheetId="1" r:id="rId1"/>
  </sheets>
  <definedNames>
    <definedName name="A">NA()</definedName>
    <definedName name="B">NA()</definedName>
    <definedName name="BORRAR">NA()</definedName>
    <definedName name="C_">NA()</definedName>
    <definedName name="D">NA()</definedName>
    <definedName name="E">NA()</definedName>
    <definedName name="G">NA()</definedName>
    <definedName name="H">NA()</definedName>
    <definedName name="I">NA()</definedName>
    <definedName name="IMPRIMIR">NA()</definedName>
    <definedName name="J">NA()</definedName>
    <definedName name="K">NA()</definedName>
    <definedName name="L_">NA()</definedName>
    <definedName name="M">NA()</definedName>
    <definedName name="N">NA()</definedName>
    <definedName name="O">NA()</definedName>
    <definedName name="P">NA()</definedName>
    <definedName name="Q">NA()</definedName>
    <definedName name="S">NA()</definedName>
    <definedName name="T">NA()</definedName>
    <definedName name="U">NA()</definedName>
    <definedName name="V">NA()</definedName>
    <definedName name="W">NA()</definedName>
    <definedName name="X">NA()</definedName>
    <definedName name="Y">NA()</definedName>
    <definedName name="Z">NA()</definedName>
    <definedName name="_1__123Graph_AGRAFICO_2">NA()</definedName>
    <definedName name="_a">NA()</definedName>
    <definedName name="_b">NA()</definedName>
    <definedName name="_c">NA()</definedName>
    <definedName name="_d">NA()</definedName>
    <definedName name="_e">NA()</definedName>
    <definedName name="_F">NA()</definedName>
    <definedName name="_g">NA()</definedName>
    <definedName name="_h">NA()</definedName>
    <definedName name="_j">NA()</definedName>
    <definedName name="_k">NA()</definedName>
    <definedName name="_l">NA()</definedName>
    <definedName name="_m">NA()</definedName>
    <definedName name="_n">NA()</definedName>
    <definedName name="_p">NA()</definedName>
    <definedName name="_q">NA()</definedName>
    <definedName name="_R">NA()</definedName>
    <definedName name="_s">NA()</definedName>
    <definedName name="_t">NA()</definedName>
    <definedName name="_u">NA()</definedName>
    <definedName name="_v">NA()</definedName>
    <definedName name="_w">NA()</definedName>
    <definedName name="_x">NA()</definedName>
    <definedName name="_y">NA()</definedName>
    <definedName name="_z">NA()</definedName>
    <definedName name="__F">NA()</definedName>
    <definedName name="__R">NA()</definedName>
    <definedName name="___F">NA()</definedName>
    <definedName name="___R">NA()</definedName>
    <definedName name="____F">NA()</definedName>
    <definedName name="____R">NA()</definedName>
    <definedName name="_____F">NA()</definedName>
    <definedName name="_____R">NA()</definedName>
    <definedName name="______F">NA()</definedName>
    <definedName name="______R">NA()</definedName>
    <definedName name="_______F">NA()</definedName>
    <definedName name="_______R">NA()</definedName>
    <definedName name="________F">NA()</definedName>
    <definedName name="________R">NA()</definedName>
    <definedName name="_________F">NA()</definedName>
    <definedName name="_________R">NA()</definedName>
    <definedName name="__________F">NA()</definedName>
    <definedName name="__________R">NA()</definedName>
    <definedName name="___________F">NA()</definedName>
    <definedName name="___________R">NA()</definedName>
    <definedName name="____________F">NA()</definedName>
    <definedName name="____________R">NA()</definedName>
    <definedName name="_____________F">NA()</definedName>
    <definedName name="_____________R">NA()</definedName>
    <definedName name="______________F">NA()</definedName>
    <definedName name="______________R">NA()</definedName>
    <definedName name="_______________F">NA()</definedName>
    <definedName name="_______________R">NA()</definedName>
    <definedName name="________________F">NA()</definedName>
    <definedName name="________________R">NA()</definedName>
    <definedName name="_________________F">NA()</definedName>
    <definedName name="_________________R">NA()</definedName>
    <definedName name="__________________F">NA()</definedName>
    <definedName name="__________________R">NA()</definedName>
    <definedName name="___________________F">NA()</definedName>
    <definedName name="___________________R">NA()</definedName>
    <definedName name="____________________F">NA()</definedName>
    <definedName name="____________________R">NA()</definedName>
    <definedName name="_____________________F">NA()</definedName>
    <definedName name="_____________________R">NA()</definedName>
    <definedName name="______________________F">NA()</definedName>
    <definedName name="______________________R">NA()</definedName>
  </definedNames>
  <calcPr fullCalcOnLoad="1"/>
</workbook>
</file>

<file path=xl/sharedStrings.xml><?xml version="1.0" encoding="utf-8"?>
<sst xmlns="http://schemas.openxmlformats.org/spreadsheetml/2006/main" count="81" uniqueCount="79">
  <si>
    <t xml:space="preserve">ESQUEMA AHORRO - FINANCIAMIENTO E INVERSIÓN - </t>
  </si>
  <si>
    <t>Planilla Nº 4</t>
  </si>
  <si>
    <t>ETAPA: PRESUPUESTO</t>
  </si>
  <si>
    <t>ANUAL: 2018</t>
  </si>
  <si>
    <t>En miles de Pesos</t>
  </si>
  <si>
    <t>CONCEPTO</t>
  </si>
  <si>
    <t>ADMINISTRACIÓN PÚBLICA NO FINANCIERA</t>
  </si>
  <si>
    <t>Subtotal</t>
  </si>
  <si>
    <t>SECTOR PÚBLICO NO FINANCIERO</t>
  </si>
  <si>
    <t>TOTAL</t>
  </si>
  <si>
    <t>Administración Central (D.E.M.U)</t>
  </si>
  <si>
    <t>Organismos Descentralizados</t>
  </si>
  <si>
    <t>Fondos Fiduaciarios</t>
  </si>
  <si>
    <t>Instituos de Seguridad Social</t>
  </si>
  <si>
    <t>Obras Sociales</t>
  </si>
  <si>
    <t>Empresas</t>
  </si>
  <si>
    <t>I. INGRESOS CORRIENTES</t>
  </si>
  <si>
    <r>
      <t xml:space="preserve">   . </t>
    </r>
    <r>
      <rPr>
        <b/>
        <u val="single"/>
        <sz val="10"/>
        <rFont val="Calibri"/>
        <family val="2"/>
      </rPr>
      <t>Tributarios</t>
    </r>
  </si>
  <si>
    <t xml:space="preserve">      - De Origen Municipal</t>
  </si>
  <si>
    <t xml:space="preserve">      - Ingresos Brutos</t>
  </si>
  <si>
    <t xml:space="preserve">      - Automotor</t>
  </si>
  <si>
    <t xml:space="preserve">      - Inmobiliario</t>
  </si>
  <si>
    <t xml:space="preserve">      - Otros</t>
  </si>
  <si>
    <t xml:space="preserve">      - De Origen Nacional y Provincial</t>
  </si>
  <si>
    <t xml:space="preserve">         - Coparticipación Nacional y Provincial</t>
  </si>
  <si>
    <r>
      <t xml:space="preserve">   . </t>
    </r>
    <r>
      <rPr>
        <b/>
        <u val="single"/>
        <sz val="10"/>
        <rFont val="Calibri"/>
        <family val="2"/>
      </rPr>
      <t>Contribuciones de la Seguridad Social</t>
    </r>
  </si>
  <si>
    <r>
      <t xml:space="preserve">   . </t>
    </r>
    <r>
      <rPr>
        <b/>
        <u val="single"/>
        <sz val="10"/>
        <rFont val="Calibri"/>
        <family val="2"/>
      </rPr>
      <t>No Tributarios</t>
    </r>
  </si>
  <si>
    <t xml:space="preserve">      - Regalías</t>
  </si>
  <si>
    <t xml:space="preserve">      - Tasas, derechos, fondos y otros</t>
  </si>
  <si>
    <t xml:space="preserve">           - ABL  y/o Servicios Generales</t>
  </si>
  <si>
    <t xml:space="preserve">          - Seguridad e Higiene</t>
  </si>
  <si>
    <t xml:space="preserve">          - Tasa  de comercio o industria</t>
  </si>
  <si>
    <t xml:space="preserve">          - Uso de Suelo</t>
  </si>
  <si>
    <t xml:space="preserve">          - Derecho de publicidad y propaganda</t>
  </si>
  <si>
    <t xml:space="preserve">          - Otros No Tributarios (Canon, Tasas, Fondos, Derechos, etc.)</t>
  </si>
  <si>
    <r>
      <t xml:space="preserve">   . </t>
    </r>
    <r>
      <rPr>
        <b/>
        <u val="single"/>
        <sz val="10"/>
        <rFont val="Calibri"/>
        <family val="2"/>
      </rPr>
      <t>Prestaciones de la Seguridad Social</t>
    </r>
  </si>
  <si>
    <r>
      <t xml:space="preserve">   . </t>
    </r>
    <r>
      <rPr>
        <b/>
        <u val="single"/>
        <sz val="10"/>
        <rFont val="Calibri"/>
        <family val="2"/>
      </rPr>
      <t>Vta.Bienes y Serv.de la Adm.Publ.</t>
    </r>
  </si>
  <si>
    <r>
      <t xml:space="preserve">   . </t>
    </r>
    <r>
      <rPr>
        <b/>
        <u val="single"/>
        <sz val="10"/>
        <rFont val="Calibri"/>
        <family val="2"/>
      </rPr>
      <t>Rentas de la Propiedad</t>
    </r>
  </si>
  <si>
    <r>
      <t xml:space="preserve">   . </t>
    </r>
    <r>
      <rPr>
        <b/>
        <u val="single"/>
        <sz val="10"/>
        <rFont val="Calibri"/>
        <family val="2"/>
      </rPr>
      <t>Transferencias Corrientes</t>
    </r>
  </si>
  <si>
    <t xml:space="preserve">       - Nacionales</t>
  </si>
  <si>
    <t xml:space="preserve">       - Provinciales</t>
  </si>
  <si>
    <t xml:space="preserve">       - Otras</t>
  </si>
  <si>
    <t>II. GASTOS CORRIENTES</t>
  </si>
  <si>
    <r>
      <t xml:space="preserve">    . </t>
    </r>
    <r>
      <rPr>
        <b/>
        <u val="single"/>
        <sz val="10"/>
        <rFont val="Calibri"/>
        <family val="2"/>
      </rPr>
      <t>Gastos de Consumo</t>
    </r>
  </si>
  <si>
    <t xml:space="preserve">       - Personal</t>
  </si>
  <si>
    <t xml:space="preserve">       - Bienes de Consumo y Servicios</t>
  </si>
  <si>
    <t xml:space="preserve">       - Otros</t>
  </si>
  <si>
    <r>
      <t xml:space="preserve">    . </t>
    </r>
    <r>
      <rPr>
        <b/>
        <u val="single"/>
        <sz val="10"/>
        <rFont val="Calibri"/>
        <family val="2"/>
      </rPr>
      <t>Rentas de la Propiedad</t>
    </r>
  </si>
  <si>
    <r>
      <t xml:space="preserve">    . </t>
    </r>
    <r>
      <rPr>
        <b/>
        <u val="single"/>
        <sz val="10"/>
        <rFont val="Calibri"/>
        <family val="2"/>
      </rPr>
      <t>Transferencias Corrientes</t>
    </r>
  </si>
  <si>
    <t>III. RESULTADO ECONOMICO</t>
  </si>
  <si>
    <t>IV. INGRESOS DE CAPITAL</t>
  </si>
  <si>
    <r>
      <t xml:space="preserve">     . </t>
    </r>
    <r>
      <rPr>
        <b/>
        <u val="single"/>
        <sz val="10"/>
        <rFont val="Calibri"/>
        <family val="2"/>
      </rPr>
      <t>Recursos Propios de Capital</t>
    </r>
  </si>
  <si>
    <t xml:space="preserve">      - Venta de lotes</t>
  </si>
  <si>
    <t xml:space="preserve">      - Fondo para el Desarrollo de Obra Pública Municipal</t>
  </si>
  <si>
    <t xml:space="preserve">      - Regularización Dominial</t>
  </si>
  <si>
    <r>
      <t xml:space="preserve">     . </t>
    </r>
    <r>
      <rPr>
        <b/>
        <u val="single"/>
        <sz val="10"/>
        <rFont val="Calibri"/>
        <family val="2"/>
      </rPr>
      <t>Transferencias de Capital</t>
    </r>
  </si>
  <si>
    <t xml:space="preserve">          - Coparticipación Fondo Federal Solidario</t>
  </si>
  <si>
    <t xml:space="preserve">          -  Del Sector Público Provincial </t>
  </si>
  <si>
    <t xml:space="preserve">       - Resto</t>
  </si>
  <si>
    <r>
      <t xml:space="preserve">     . </t>
    </r>
    <r>
      <rPr>
        <b/>
        <u val="single"/>
        <sz val="10"/>
        <rFont val="Calibri"/>
        <family val="2"/>
      </rPr>
      <t>Disminución de la Inversión Financiera</t>
    </r>
  </si>
  <si>
    <t xml:space="preserve">     . Otros</t>
  </si>
  <si>
    <t xml:space="preserve"> V. GASTOS DE CAPITAL</t>
  </si>
  <si>
    <r>
      <t xml:space="preserve">      . </t>
    </r>
    <r>
      <rPr>
        <b/>
        <u val="single"/>
        <sz val="10"/>
        <rFont val="Calibri"/>
        <family val="2"/>
      </rPr>
      <t>Inversión Real Directa</t>
    </r>
  </si>
  <si>
    <r>
      <t xml:space="preserve">      . </t>
    </r>
    <r>
      <rPr>
        <b/>
        <u val="single"/>
        <sz val="10"/>
        <rFont val="Calibri"/>
        <family val="2"/>
      </rPr>
      <t>Transferencias de Capital</t>
    </r>
  </si>
  <si>
    <r>
      <t xml:space="preserve">      . </t>
    </r>
    <r>
      <rPr>
        <b/>
        <u val="single"/>
        <sz val="10"/>
        <rFont val="Calibri"/>
        <family val="2"/>
      </rPr>
      <t>Inversión Financiera</t>
    </r>
  </si>
  <si>
    <t xml:space="preserve"> VI. INGRESOS TOTALES</t>
  </si>
  <si>
    <t xml:space="preserve"> VII. GASTOS TOTALES</t>
  </si>
  <si>
    <t xml:space="preserve"> VIII. RESULTADO FINANCIERO PREVIO CONTRIBUCIONES Y GASTOS FIGURATIVOS</t>
  </si>
  <si>
    <t xml:space="preserve"> IX. CONTRIBUCIONES FIGURATIVAS </t>
  </si>
  <si>
    <t xml:space="preserve"> X. GASTOS FIGURATIVOS</t>
  </si>
  <si>
    <t xml:space="preserve"> XI. RESULTADO FINANCIERO</t>
  </si>
  <si>
    <t xml:space="preserve"> XII.  GASTO PRIMARIO</t>
  </si>
  <si>
    <t xml:space="preserve"> XIII. RESULTADO FINANCIERO PRIMARIO</t>
  </si>
  <si>
    <t xml:space="preserve"> XIV. FUENTES FINANCIERAS</t>
  </si>
  <si>
    <r>
      <t xml:space="preserve">    . </t>
    </r>
    <r>
      <rPr>
        <b/>
        <u val="single"/>
        <sz val="10"/>
        <rFont val="Calibri"/>
        <family val="2"/>
      </rPr>
      <t>Disminución de la Inversión Financiera</t>
    </r>
  </si>
  <si>
    <r>
      <t xml:space="preserve">    . </t>
    </r>
    <r>
      <rPr>
        <b/>
        <u val="single"/>
        <sz val="10"/>
        <rFont val="Calibri"/>
        <family val="2"/>
      </rPr>
      <t>Endeudamiento Público e Incremento de Otros Pasivos</t>
    </r>
  </si>
  <si>
    <t xml:space="preserve"> XV. APLICACIONES FINANCIERAS</t>
  </si>
  <si>
    <r>
      <t xml:space="preserve">    . </t>
    </r>
    <r>
      <rPr>
        <b/>
        <u val="single"/>
        <sz val="10"/>
        <rFont val="Calibri"/>
        <family val="2"/>
      </rPr>
      <t>Inversión Financiera</t>
    </r>
  </si>
  <si>
    <r>
      <t xml:space="preserve">    . </t>
    </r>
    <r>
      <rPr>
        <b/>
        <u val="single"/>
        <sz val="10"/>
        <rFont val="Calibri"/>
        <family val="2"/>
      </rPr>
      <t>Amortiz. Deuda y Disminución Otros Pasivos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</si>
</sst>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\-#,##0"/>
    <numFmt numFmtId="166" formatCode="#,##0"/>
    <numFmt numFmtId="167" formatCode="#,###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44"/>
      </bottom>
    </border>
    <border>
      <left style="thin">
        <color indexed="21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5" fillId="2" borderId="0" xfId="23" applyFont="1" applyFill="1" applyAlignment="1">
      <alignment horizontal="right"/>
      <protection/>
    </xf>
    <xf numFmtId="164" fontId="1" fillId="0" borderId="1" xfId="0" applyFont="1" applyFill="1" applyBorder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/>
    </xf>
    <xf numFmtId="165" fontId="4" fillId="4" borderId="3" xfId="0" applyNumberFormat="1" applyFont="1" applyFill="1" applyBorder="1" applyAlignment="1">
      <alignment horizontal="right" vertical="center"/>
    </xf>
    <xf numFmtId="166" fontId="4" fillId="4" borderId="3" xfId="0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/>
    </xf>
    <xf numFmtId="164" fontId="4" fillId="5" borderId="2" xfId="0" applyFont="1" applyFill="1" applyBorder="1" applyAlignment="1">
      <alignment/>
    </xf>
    <xf numFmtId="165" fontId="4" fillId="5" borderId="3" xfId="0" applyNumberFormat="1" applyFont="1" applyFill="1" applyBorder="1" applyAlignment="1">
      <alignment horizontal="right" vertical="center"/>
    </xf>
    <xf numFmtId="166" fontId="4" fillId="5" borderId="3" xfId="0" applyNumberFormat="1" applyFont="1" applyFill="1" applyBorder="1" applyAlignment="1">
      <alignment horizontal="right" vertical="center"/>
    </xf>
    <xf numFmtId="164" fontId="4" fillId="0" borderId="7" xfId="0" applyFont="1" applyFill="1" applyBorder="1" applyAlignment="1">
      <alignment/>
    </xf>
    <xf numFmtId="165" fontId="4" fillId="0" borderId="7" xfId="0" applyNumberFormat="1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164" fontId="8" fillId="0" borderId="7" xfId="0" applyFont="1" applyFill="1" applyBorder="1" applyAlignment="1">
      <alignment/>
    </xf>
    <xf numFmtId="166" fontId="4" fillId="0" borderId="7" xfId="0" applyNumberFormat="1" applyFont="1" applyFill="1" applyBorder="1" applyAlignment="1" applyProtection="1">
      <alignment horizontal="left"/>
      <protection/>
    </xf>
    <xf numFmtId="166" fontId="8" fillId="0" borderId="8" xfId="0" applyNumberFormat="1" applyFont="1" applyFill="1" applyBorder="1" applyAlignment="1" applyProtection="1">
      <alignment horizontal="left"/>
      <protection/>
    </xf>
    <xf numFmtId="165" fontId="8" fillId="0" borderId="7" xfId="0" applyNumberFormat="1" applyFont="1" applyFill="1" applyBorder="1" applyAlignment="1">
      <alignment horizontal="right" vertical="center"/>
    </xf>
    <xf numFmtId="164" fontId="4" fillId="2" borderId="9" xfId="0" applyFont="1" applyFill="1" applyBorder="1" applyAlignment="1">
      <alignment/>
    </xf>
    <xf numFmtId="165" fontId="4" fillId="2" borderId="7" xfId="0" applyNumberFormat="1" applyFont="1" applyFill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4" fontId="4" fillId="2" borderId="7" xfId="0" applyFont="1" applyFill="1" applyBorder="1" applyAlignment="1">
      <alignment/>
    </xf>
    <xf numFmtId="165" fontId="8" fillId="2" borderId="7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/>
    </xf>
    <xf numFmtId="164" fontId="4" fillId="2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165" fontId="4" fillId="4" borderId="2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8" xfId="0" applyFont="1" applyFill="1" applyBorder="1" applyAlignment="1">
      <alignment/>
    </xf>
    <xf numFmtId="165" fontId="4" fillId="4" borderId="11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5" fontId="4" fillId="0" borderId="3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4" fontId="8" fillId="0" borderId="3" xfId="0" applyFont="1" applyBorder="1" applyAlignment="1">
      <alignment/>
    </xf>
    <xf numFmtId="164" fontId="4" fillId="4" borderId="11" xfId="0" applyFont="1" applyFill="1" applyBorder="1" applyAlignment="1">
      <alignment/>
    </xf>
    <xf numFmtId="167" fontId="4" fillId="4" borderId="3" xfId="0" applyNumberFormat="1" applyFont="1" applyFill="1" applyBorder="1" applyAlignment="1">
      <alignment horizontal="right" vertical="center"/>
    </xf>
    <xf numFmtId="164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right" vertical="center"/>
    </xf>
    <xf numFmtId="164" fontId="8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/>
    </xf>
    <xf numFmtId="164" fontId="4" fillId="4" borderId="2" xfId="22" applyFont="1" applyFill="1" applyBorder="1" applyAlignment="1">
      <alignment vertical="center"/>
      <protection/>
    </xf>
    <xf numFmtId="164" fontId="4" fillId="4" borderId="3" xfId="23" applyFont="1" applyFill="1" applyBorder="1" applyAlignment="1">
      <alignment horizontal="right" vertical="center"/>
      <protection/>
    </xf>
    <xf numFmtId="164" fontId="4" fillId="0" borderId="7" xfId="0" applyFont="1" applyFill="1" applyBorder="1" applyAlignment="1">
      <alignment vertical="center"/>
    </xf>
    <xf numFmtId="164" fontId="4" fillId="0" borderId="7" xfId="23" applyFont="1" applyFill="1" applyBorder="1" applyAlignment="1">
      <alignment horizontal="right" vertical="center"/>
      <protection/>
    </xf>
    <xf numFmtId="165" fontId="4" fillId="4" borderId="3" xfId="23" applyNumberFormat="1" applyFont="1" applyFill="1" applyBorder="1" applyAlignment="1">
      <alignment horizontal="right" vertical="center"/>
      <protection/>
    </xf>
    <xf numFmtId="165" fontId="4" fillId="0" borderId="7" xfId="23" applyNumberFormat="1" applyFont="1" applyFill="1" applyBorder="1" applyAlignment="1">
      <alignment horizontal="right" vertical="center"/>
      <protection/>
    </xf>
    <xf numFmtId="164" fontId="4" fillId="0" borderId="12" xfId="0" applyFont="1" applyFill="1" applyBorder="1" applyAlignment="1">
      <alignment vertical="center"/>
    </xf>
    <xf numFmtId="164" fontId="4" fillId="0" borderId="12" xfId="23" applyFont="1" applyFill="1" applyBorder="1" applyAlignment="1">
      <alignment horizontal="righ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 2" xfId="21"/>
    <cellStyle name="Normal_1998 2" xfId="22"/>
    <cellStyle name="Normal_1999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AAD"/>
      <rgbColor rgb="009BC2E6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48DD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74"/>
  <sheetViews>
    <sheetView tabSelected="1" workbookViewId="0" topLeftCell="A37">
      <selection activeCell="B6" sqref="B6"/>
    </sheetView>
  </sheetViews>
  <sheetFormatPr defaultColWidth="11.421875" defaultRowHeight="12.75"/>
  <cols>
    <col min="1" max="1" width="54.28125" style="1" customWidth="1"/>
    <col min="2" max="2" width="19.7109375" style="2" customWidth="1"/>
    <col min="3" max="3" width="15.7109375" style="3" customWidth="1"/>
    <col min="4" max="9" width="12.57421875" style="3" customWidth="1"/>
    <col min="10" max="10" width="12.8515625" style="1" customWidth="1"/>
    <col min="11" max="11" width="12.57421875" style="1" customWidth="1"/>
    <col min="12" max="228" width="11.28125" style="1" customWidth="1"/>
    <col min="229" max="229" width="69.00390625" style="1" customWidth="1"/>
    <col min="230" max="253" width="18.8515625" style="1" customWidth="1"/>
    <col min="254" max="16384" width="11.28125" style="1" customWidth="1"/>
  </cols>
  <sheetData>
    <row r="1" spans="1:9" ht="12.75">
      <c r="A1" s="4" t="s">
        <v>0</v>
      </c>
      <c r="I1" s="5" t="s">
        <v>1</v>
      </c>
    </row>
    <row r="2" ht="12.75">
      <c r="A2" s="4" t="s">
        <v>2</v>
      </c>
    </row>
    <row r="3" ht="12.75">
      <c r="A3" s="4" t="s">
        <v>3</v>
      </c>
    </row>
    <row r="4" ht="12.75">
      <c r="A4" s="6" t="s">
        <v>4</v>
      </c>
    </row>
    <row r="5" spans="1:9" ht="12.75">
      <c r="A5" s="7"/>
      <c r="B5" s="8"/>
      <c r="C5" s="9"/>
      <c r="D5" s="9"/>
      <c r="E5" s="9"/>
      <c r="F5" s="9"/>
      <c r="G5" s="9"/>
      <c r="H5" s="9"/>
      <c r="I5" s="9"/>
    </row>
    <row r="6" spans="1:9" ht="30" customHeight="1">
      <c r="A6" s="10" t="s">
        <v>5</v>
      </c>
      <c r="B6" s="11" t="s">
        <v>6</v>
      </c>
      <c r="C6" s="11"/>
      <c r="D6" s="11"/>
      <c r="E6" s="11"/>
      <c r="F6" s="11" t="s">
        <v>7</v>
      </c>
      <c r="G6" s="12" t="s">
        <v>8</v>
      </c>
      <c r="H6" s="12"/>
      <c r="I6" s="11" t="s">
        <v>9</v>
      </c>
    </row>
    <row r="7" spans="1:9" ht="12.75">
      <c r="A7" s="10"/>
      <c r="B7" s="13" t="s">
        <v>10</v>
      </c>
      <c r="C7" s="14" t="s">
        <v>11</v>
      </c>
      <c r="D7" s="14" t="s">
        <v>12</v>
      </c>
      <c r="E7" s="13" t="s">
        <v>13</v>
      </c>
      <c r="F7" s="11"/>
      <c r="G7" s="14" t="s">
        <v>14</v>
      </c>
      <c r="H7" s="14" t="s">
        <v>15</v>
      </c>
      <c r="I7" s="11"/>
    </row>
    <row r="8" spans="1:9" s="18" customFormat="1" ht="12.75">
      <c r="A8" s="15" t="s">
        <v>16</v>
      </c>
      <c r="B8" s="16">
        <f>+B9+B18+B28+B29+B30</f>
        <v>2403302.3837</v>
      </c>
      <c r="C8" s="17">
        <f>+C9+C18+C28+C29+C30</f>
        <v>0</v>
      </c>
      <c r="D8" s="17">
        <f>+D9+D18+D28+D29+D30</f>
        <v>0</v>
      </c>
      <c r="E8" s="17">
        <f>+E9+E18+E28+E29+E30</f>
        <v>0</v>
      </c>
      <c r="F8" s="17"/>
      <c r="G8" s="17">
        <f>+G9+G18+G28+G29+G30</f>
        <v>0</v>
      </c>
      <c r="H8" s="17">
        <f>+H9+H18+H28+H29+H30</f>
        <v>0</v>
      </c>
      <c r="I8" s="17"/>
    </row>
    <row r="9" spans="1:9" s="18" customFormat="1" ht="12.75">
      <c r="A9" s="19" t="s">
        <v>17</v>
      </c>
      <c r="B9" s="20">
        <f>+B10+B15</f>
        <v>1952307.26535</v>
      </c>
      <c r="C9" s="21">
        <f>+C10+C15</f>
        <v>0</v>
      </c>
      <c r="D9" s="21">
        <f>+D10+D15</f>
        <v>0</v>
      </c>
      <c r="E9" s="21">
        <f>+E10+E15</f>
        <v>0</v>
      </c>
      <c r="F9" s="21"/>
      <c r="G9" s="21">
        <f>+G10+G15</f>
        <v>0</v>
      </c>
      <c r="H9" s="21">
        <f>+H10+H15</f>
        <v>0</v>
      </c>
      <c r="I9" s="21"/>
    </row>
    <row r="10" spans="1:9" s="18" customFormat="1" ht="12.75">
      <c r="A10" s="22" t="s">
        <v>18</v>
      </c>
      <c r="B10" s="23">
        <f>SUM(B11:B14)</f>
        <v>394349.76035</v>
      </c>
      <c r="C10" s="24">
        <f>SUM(C11:C14)</f>
        <v>0</v>
      </c>
      <c r="D10" s="24">
        <f>SUM(D11:D14)</f>
        <v>0</v>
      </c>
      <c r="E10" s="24">
        <f>SUM(E11:E14)</f>
        <v>0</v>
      </c>
      <c r="F10" s="24"/>
      <c r="G10" s="24">
        <f>SUM(G11:G14)</f>
        <v>0</v>
      </c>
      <c r="H10" s="24">
        <f>SUM(H11:H14)</f>
        <v>0</v>
      </c>
      <c r="I10" s="24"/>
    </row>
    <row r="11" spans="1:9" s="18" customFormat="1" ht="12.75">
      <c r="A11" s="25" t="s">
        <v>19</v>
      </c>
      <c r="B11" s="23">
        <v>0</v>
      </c>
      <c r="C11" s="24"/>
      <c r="D11" s="24"/>
      <c r="E11" s="24"/>
      <c r="F11" s="24"/>
      <c r="G11" s="24"/>
      <c r="H11" s="24"/>
      <c r="I11" s="24"/>
    </row>
    <row r="12" spans="1:9" s="18" customFormat="1" ht="12.75">
      <c r="A12" s="25" t="s">
        <v>20</v>
      </c>
      <c r="B12" s="23">
        <f>+(183584867.04)/1000</f>
        <v>183584.86703999998</v>
      </c>
      <c r="C12" s="24"/>
      <c r="D12" s="24"/>
      <c r="E12" s="24"/>
      <c r="F12" s="24"/>
      <c r="G12" s="24"/>
      <c r="H12" s="24"/>
      <c r="I12" s="24"/>
    </row>
    <row r="13" spans="1:9" s="18" customFormat="1" ht="12.75">
      <c r="A13" s="25" t="s">
        <v>21</v>
      </c>
      <c r="B13" s="23">
        <f>+120764893.31/1000</f>
        <v>120764.89331</v>
      </c>
      <c r="C13" s="24"/>
      <c r="D13" s="24"/>
      <c r="E13" s="24"/>
      <c r="F13" s="24"/>
      <c r="G13" s="24"/>
      <c r="H13" s="24"/>
      <c r="I13" s="24"/>
    </row>
    <row r="14" spans="1:9" s="18" customFormat="1" ht="12.75">
      <c r="A14" s="25" t="s">
        <v>22</v>
      </c>
      <c r="B14" s="23">
        <f>+90000000/1000</f>
        <v>90000</v>
      </c>
      <c r="C14" s="24"/>
      <c r="D14" s="24"/>
      <c r="E14" s="24"/>
      <c r="F14" s="24"/>
      <c r="G14" s="24"/>
      <c r="H14" s="24"/>
      <c r="I14" s="24"/>
    </row>
    <row r="15" spans="1:9" s="18" customFormat="1" ht="12.75">
      <c r="A15" s="26" t="s">
        <v>23</v>
      </c>
      <c r="B15" s="23">
        <f>+B16</f>
        <v>1557957.505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/>
    </row>
    <row r="16" spans="1:9" s="18" customFormat="1" ht="12.75">
      <c r="A16" s="27" t="s">
        <v>24</v>
      </c>
      <c r="B16" s="28">
        <f>+1557957505/1000</f>
        <v>1557957.505</v>
      </c>
      <c r="C16" s="24"/>
      <c r="D16" s="24"/>
      <c r="E16" s="24"/>
      <c r="F16" s="24"/>
      <c r="G16" s="24"/>
      <c r="H16" s="24"/>
      <c r="I16" s="24"/>
    </row>
    <row r="17" spans="1:9" s="18" customFormat="1" ht="12.75">
      <c r="A17" s="29" t="s">
        <v>25</v>
      </c>
      <c r="B17" s="30">
        <v>0</v>
      </c>
      <c r="C17" s="31">
        <v>0</v>
      </c>
      <c r="D17" s="31">
        <v>0</v>
      </c>
      <c r="E17" s="31">
        <v>0</v>
      </c>
      <c r="F17" s="31"/>
      <c r="G17" s="31">
        <v>0</v>
      </c>
      <c r="H17" s="31">
        <v>0</v>
      </c>
      <c r="I17" s="31"/>
    </row>
    <row r="18" spans="1:9" s="18" customFormat="1" ht="12.75">
      <c r="A18" s="19" t="s">
        <v>26</v>
      </c>
      <c r="B18" s="20">
        <f>+B19+B20</f>
        <v>450995.11834999995</v>
      </c>
      <c r="C18" s="21">
        <f>+C19+C20</f>
        <v>0</v>
      </c>
      <c r="D18" s="21">
        <f>+D19+D20</f>
        <v>0</v>
      </c>
      <c r="E18" s="21">
        <f>+E19+E20</f>
        <v>0</v>
      </c>
      <c r="F18" s="21"/>
      <c r="G18" s="21">
        <f>+G19+G20</f>
        <v>0</v>
      </c>
      <c r="H18" s="21">
        <f>+H19+H20</f>
        <v>0</v>
      </c>
      <c r="I18" s="21"/>
    </row>
    <row r="19" spans="1:9" s="18" customFormat="1" ht="12.75">
      <c r="A19" s="25" t="s">
        <v>27</v>
      </c>
      <c r="B19" s="28">
        <v>0</v>
      </c>
      <c r="C19" s="32"/>
      <c r="D19" s="32"/>
      <c r="E19" s="32"/>
      <c r="F19" s="32"/>
      <c r="G19" s="32"/>
      <c r="H19" s="32"/>
      <c r="I19" s="32"/>
    </row>
    <row r="20" spans="1:9" s="18" customFormat="1" ht="12.75">
      <c r="A20" s="25" t="s">
        <v>28</v>
      </c>
      <c r="B20" s="23">
        <f>SUM(B21:B26)</f>
        <v>450995.11834999995</v>
      </c>
      <c r="C20" s="24">
        <f>SUM(C21:C26)</f>
        <v>0</v>
      </c>
      <c r="D20" s="24">
        <f>SUM(D21:D26)</f>
        <v>0</v>
      </c>
      <c r="E20" s="24">
        <f>SUM(E21:E26)</f>
        <v>0</v>
      </c>
      <c r="F20" s="24"/>
      <c r="G20" s="24">
        <f>SUM(G21:G26)</f>
        <v>0</v>
      </c>
      <c r="H20" s="24">
        <f>SUM(H21:H26)</f>
        <v>0</v>
      </c>
      <c r="I20" s="24"/>
    </row>
    <row r="21" spans="1:9" s="18" customFormat="1" ht="12.75">
      <c r="A21" s="25" t="s">
        <v>29</v>
      </c>
      <c r="B21" s="28">
        <f>+88184712.8/1000</f>
        <v>88184.7128</v>
      </c>
      <c r="C21" s="32"/>
      <c r="D21" s="32"/>
      <c r="E21" s="32"/>
      <c r="F21" s="32"/>
      <c r="G21" s="32"/>
      <c r="H21" s="32"/>
      <c r="I21" s="32"/>
    </row>
    <row r="22" spans="1:9" s="18" customFormat="1" ht="12.75">
      <c r="A22" s="25" t="s">
        <v>30</v>
      </c>
      <c r="B22" s="28">
        <f>+8500000/1000</f>
        <v>8500</v>
      </c>
      <c r="C22" s="32"/>
      <c r="D22" s="32"/>
      <c r="E22" s="32"/>
      <c r="F22" s="32"/>
      <c r="G22" s="32"/>
      <c r="H22" s="32"/>
      <c r="I22" s="32"/>
    </row>
    <row r="23" spans="1:9" s="18" customFormat="1" ht="12.75">
      <c r="A23" s="25" t="s">
        <v>31</v>
      </c>
      <c r="B23" s="28">
        <f>+178173818.07/1000</f>
        <v>178173.81806999998</v>
      </c>
      <c r="C23" s="32"/>
      <c r="D23" s="32"/>
      <c r="E23" s="32"/>
      <c r="F23" s="32"/>
      <c r="G23" s="32"/>
      <c r="H23" s="32"/>
      <c r="I23" s="32"/>
    </row>
    <row r="24" spans="1:9" s="18" customFormat="1" ht="12.75">
      <c r="A24" s="25" t="s">
        <v>32</v>
      </c>
      <c r="B24" s="28">
        <f>+42588864/1000</f>
        <v>42588.864</v>
      </c>
      <c r="C24" s="32"/>
      <c r="D24" s="32"/>
      <c r="E24" s="32"/>
      <c r="F24" s="32"/>
      <c r="G24" s="32"/>
      <c r="H24" s="32"/>
      <c r="I24" s="32"/>
    </row>
    <row r="25" spans="1:9" s="18" customFormat="1" ht="12.75">
      <c r="A25" s="25" t="s">
        <v>33</v>
      </c>
      <c r="B25" s="28">
        <f>+2500000/1000</f>
        <v>2500</v>
      </c>
      <c r="C25" s="32"/>
      <c r="D25" s="32"/>
      <c r="E25" s="32"/>
      <c r="F25" s="32"/>
      <c r="G25" s="32"/>
      <c r="H25" s="32"/>
      <c r="I25" s="32"/>
    </row>
    <row r="26" spans="1:9" s="18" customFormat="1" ht="12.75">
      <c r="A26" s="25" t="s">
        <v>34</v>
      </c>
      <c r="B26" s="28">
        <f>+131047723.48/1000</f>
        <v>131047.72348</v>
      </c>
      <c r="C26" s="32"/>
      <c r="D26" s="32"/>
      <c r="E26" s="32"/>
      <c r="F26" s="32"/>
      <c r="G26" s="32"/>
      <c r="H26" s="32"/>
      <c r="I26" s="32"/>
    </row>
    <row r="27" spans="1:9" s="18" customFormat="1" ht="12.75">
      <c r="A27" s="29" t="s">
        <v>35</v>
      </c>
      <c r="B27" s="30">
        <v>0</v>
      </c>
      <c r="C27" s="31">
        <v>0</v>
      </c>
      <c r="D27" s="31">
        <v>0</v>
      </c>
      <c r="E27" s="31">
        <v>0</v>
      </c>
      <c r="F27" s="31"/>
      <c r="G27" s="31">
        <v>0</v>
      </c>
      <c r="H27" s="31">
        <v>0</v>
      </c>
      <c r="I27" s="31"/>
    </row>
    <row r="28" spans="1:9" s="18" customFormat="1" ht="12.75">
      <c r="A28" s="33" t="s">
        <v>36</v>
      </c>
      <c r="B28" s="23">
        <v>0</v>
      </c>
      <c r="C28" s="24">
        <v>0</v>
      </c>
      <c r="D28" s="24">
        <v>0</v>
      </c>
      <c r="E28" s="24">
        <v>0</v>
      </c>
      <c r="F28" s="24"/>
      <c r="G28" s="24">
        <v>0</v>
      </c>
      <c r="H28" s="24">
        <v>0</v>
      </c>
      <c r="I28" s="24"/>
    </row>
    <row r="29" spans="1:9" s="18" customFormat="1" ht="12.75">
      <c r="A29" s="33" t="s">
        <v>37</v>
      </c>
      <c r="B29" s="23">
        <v>0</v>
      </c>
      <c r="C29" s="24">
        <v>0</v>
      </c>
      <c r="D29" s="24">
        <v>0</v>
      </c>
      <c r="E29" s="24">
        <v>0</v>
      </c>
      <c r="F29" s="24"/>
      <c r="G29" s="24">
        <v>0</v>
      </c>
      <c r="H29" s="24">
        <v>0</v>
      </c>
      <c r="I29" s="24"/>
    </row>
    <row r="30" spans="1:9" s="18" customFormat="1" ht="12.75">
      <c r="A30" s="33" t="s">
        <v>38</v>
      </c>
      <c r="B30" s="30">
        <f>+B31+B32+B33</f>
        <v>0</v>
      </c>
      <c r="C30" s="31">
        <f>+C31+C32+C33</f>
        <v>0</v>
      </c>
      <c r="D30" s="31">
        <f>+D31+D32+D33</f>
        <v>0</v>
      </c>
      <c r="E30" s="31">
        <f>+E31+E32+E33</f>
        <v>0</v>
      </c>
      <c r="F30" s="31"/>
      <c r="G30" s="31">
        <f>+G31+G32+G33</f>
        <v>0</v>
      </c>
      <c r="H30" s="31">
        <f>+H31+H32+H33</f>
        <v>0</v>
      </c>
      <c r="I30" s="31"/>
    </row>
    <row r="31" spans="1:9" s="18" customFormat="1" ht="12.75">
      <c r="A31" s="25" t="s">
        <v>39</v>
      </c>
      <c r="B31" s="28">
        <v>0</v>
      </c>
      <c r="C31" s="31"/>
      <c r="D31" s="31"/>
      <c r="E31" s="31"/>
      <c r="F31" s="31"/>
      <c r="G31" s="31"/>
      <c r="H31" s="31"/>
      <c r="I31" s="31"/>
    </row>
    <row r="32" spans="1:9" s="18" customFormat="1" ht="12.75">
      <c r="A32" s="25" t="s">
        <v>40</v>
      </c>
      <c r="B32" s="28">
        <v>0</v>
      </c>
      <c r="C32" s="31"/>
      <c r="D32" s="31"/>
      <c r="E32" s="31"/>
      <c r="F32" s="31"/>
      <c r="G32" s="31"/>
      <c r="H32" s="31"/>
      <c r="I32" s="31"/>
    </row>
    <row r="33" spans="1:9" s="18" customFormat="1" ht="12.75">
      <c r="A33" s="25" t="s">
        <v>41</v>
      </c>
      <c r="B33" s="34">
        <v>0</v>
      </c>
      <c r="C33" s="31"/>
      <c r="D33" s="31"/>
      <c r="E33" s="31"/>
      <c r="F33" s="31"/>
      <c r="G33" s="31"/>
      <c r="H33" s="31"/>
      <c r="I33" s="31"/>
    </row>
    <row r="34" spans="1:9" s="18" customFormat="1" ht="12.75">
      <c r="A34" s="15" t="s">
        <v>42</v>
      </c>
      <c r="B34" s="16">
        <f>B35+B39+B40</f>
        <v>2237909.73131</v>
      </c>
      <c r="C34" s="17"/>
      <c r="D34" s="17"/>
      <c r="E34" s="17"/>
      <c r="F34" s="17"/>
      <c r="G34" s="17"/>
      <c r="H34" s="17"/>
      <c r="I34" s="17"/>
    </row>
    <row r="35" spans="1:9" s="18" customFormat="1" ht="12.75">
      <c r="A35" s="19" t="s">
        <v>43</v>
      </c>
      <c r="B35" s="20">
        <f>SUM(B36:B38)</f>
        <v>2084930.71835</v>
      </c>
      <c r="C35" s="21"/>
      <c r="D35" s="21"/>
      <c r="E35" s="21"/>
      <c r="F35" s="21"/>
      <c r="G35" s="21"/>
      <c r="H35" s="21"/>
      <c r="I35" s="21"/>
    </row>
    <row r="36" spans="1:9" s="35" customFormat="1" ht="12.75">
      <c r="A36" s="25" t="s">
        <v>44</v>
      </c>
      <c r="B36" s="28">
        <f>+1286208448.08/1000</f>
        <v>1286208.44808</v>
      </c>
      <c r="C36" s="32"/>
      <c r="D36" s="32"/>
      <c r="E36" s="32"/>
      <c r="F36" s="32"/>
      <c r="G36" s="32"/>
      <c r="H36" s="32"/>
      <c r="I36" s="32"/>
    </row>
    <row r="37" spans="1:9" s="35" customFormat="1" ht="12.75">
      <c r="A37" s="25" t="s">
        <v>45</v>
      </c>
      <c r="B37" s="28">
        <f>+(143839410.07+654882860.2)/1000</f>
        <v>798722.27027</v>
      </c>
      <c r="C37" s="32"/>
      <c r="D37" s="32"/>
      <c r="E37" s="32"/>
      <c r="F37" s="32"/>
      <c r="G37" s="32"/>
      <c r="H37" s="32"/>
      <c r="I37" s="32"/>
    </row>
    <row r="38" spans="1:9" s="35" customFormat="1" ht="12.75">
      <c r="A38" s="25" t="s">
        <v>46</v>
      </c>
      <c r="B38" s="28"/>
      <c r="C38" s="32"/>
      <c r="D38" s="32"/>
      <c r="E38" s="32"/>
      <c r="F38" s="32"/>
      <c r="G38" s="32"/>
      <c r="H38" s="32"/>
      <c r="I38" s="32"/>
    </row>
    <row r="39" spans="1:9" s="18" customFormat="1" ht="12.75">
      <c r="A39" s="33" t="s">
        <v>47</v>
      </c>
      <c r="B39" s="23"/>
      <c r="C39" s="24"/>
      <c r="D39" s="24"/>
      <c r="E39" s="24"/>
      <c r="F39" s="24"/>
      <c r="G39" s="24"/>
      <c r="H39" s="24"/>
      <c r="I39" s="24"/>
    </row>
    <row r="40" spans="1:9" s="18" customFormat="1" ht="12.75">
      <c r="A40" s="36" t="s">
        <v>48</v>
      </c>
      <c r="B40" s="37">
        <f>+(123690515.56+120000+29168497.4)/1000</f>
        <v>152979.01296000002</v>
      </c>
      <c r="C40" s="38"/>
      <c r="D40" s="38"/>
      <c r="E40" s="38"/>
      <c r="F40" s="38"/>
      <c r="G40" s="38"/>
      <c r="H40" s="38"/>
      <c r="I40" s="38"/>
    </row>
    <row r="41" spans="1:9" s="18" customFormat="1" ht="12.75">
      <c r="A41" s="15" t="s">
        <v>49</v>
      </c>
      <c r="B41" s="16">
        <f>+B8-B34</f>
        <v>165392.65238999994</v>
      </c>
      <c r="C41" s="17">
        <f>+C8-C34</f>
        <v>0</v>
      </c>
      <c r="D41" s="17">
        <f>+D8-D34</f>
        <v>0</v>
      </c>
      <c r="E41" s="17">
        <f>+E8-E34</f>
        <v>0</v>
      </c>
      <c r="F41" s="17"/>
      <c r="G41" s="17">
        <f>+G8-G34</f>
        <v>0</v>
      </c>
      <c r="H41" s="17">
        <f>+H8-H34</f>
        <v>0</v>
      </c>
      <c r="I41" s="17"/>
    </row>
    <row r="42" spans="1:9" s="18" customFormat="1" ht="12.75">
      <c r="A42" s="15" t="s">
        <v>50</v>
      </c>
      <c r="B42" s="16">
        <f>+B43+B47+B53+B54</f>
        <v>441794.26300000004</v>
      </c>
      <c r="C42" s="17">
        <f>+C43+C47+C53+C54</f>
        <v>0</v>
      </c>
      <c r="D42" s="17">
        <f>+D43+D47+D53+D54</f>
        <v>0</v>
      </c>
      <c r="E42" s="17">
        <f>+E43+E47+E53+E54</f>
        <v>0</v>
      </c>
      <c r="F42" s="17"/>
      <c r="G42" s="17">
        <f>+G43+G47+G53+G54</f>
        <v>0</v>
      </c>
      <c r="H42" s="17">
        <f>+H43+H47+H53+H54</f>
        <v>0</v>
      </c>
      <c r="I42" s="17"/>
    </row>
    <row r="43" spans="1:9" s="18" customFormat="1" ht="12.75">
      <c r="A43" s="22" t="s">
        <v>51</v>
      </c>
      <c r="B43" s="23">
        <f>+B44+B45+B46</f>
        <v>122108.263</v>
      </c>
      <c r="C43" s="24">
        <v>0</v>
      </c>
      <c r="D43" s="24">
        <v>0</v>
      </c>
      <c r="E43" s="24">
        <v>0</v>
      </c>
      <c r="F43" s="24"/>
      <c r="G43" s="24">
        <v>0</v>
      </c>
      <c r="H43" s="24">
        <v>0</v>
      </c>
      <c r="I43" s="24"/>
    </row>
    <row r="44" spans="1:9" s="18" customFormat="1" ht="12.75">
      <c r="A44" s="25" t="s">
        <v>52</v>
      </c>
      <c r="B44" s="28">
        <f>+33000000/1000</f>
        <v>33000</v>
      </c>
      <c r="C44" s="24"/>
      <c r="D44" s="24"/>
      <c r="E44" s="24"/>
      <c r="F44" s="24"/>
      <c r="G44" s="24"/>
      <c r="H44" s="24"/>
      <c r="I44" s="24"/>
    </row>
    <row r="45" spans="1:9" s="18" customFormat="1" ht="12.75">
      <c r="A45" s="25" t="s">
        <v>53</v>
      </c>
      <c r="B45" s="28">
        <f>+20000000/1000</f>
        <v>20000</v>
      </c>
      <c r="C45" s="24"/>
      <c r="D45" s="24"/>
      <c r="E45" s="24"/>
      <c r="F45" s="24"/>
      <c r="G45" s="24"/>
      <c r="H45" s="24"/>
      <c r="I45" s="24"/>
    </row>
    <row r="46" spans="1:9" s="18" customFormat="1" ht="12.75">
      <c r="A46" s="25" t="s">
        <v>54</v>
      </c>
      <c r="B46" s="28">
        <f>+69108263/1000</f>
        <v>69108.263</v>
      </c>
      <c r="C46" s="24"/>
      <c r="D46" s="24"/>
      <c r="E46" s="24"/>
      <c r="F46" s="24"/>
      <c r="G46" s="24"/>
      <c r="H46" s="24"/>
      <c r="I46" s="24"/>
    </row>
    <row r="47" spans="1:9" s="18" customFormat="1" ht="12.75">
      <c r="A47" s="22" t="s">
        <v>55</v>
      </c>
      <c r="B47" s="23">
        <f>+B48+B49+B52</f>
        <v>319686</v>
      </c>
      <c r="C47" s="24">
        <f>+C48+C49+C52</f>
        <v>0</v>
      </c>
      <c r="D47" s="24">
        <f>+D48+D49+D52</f>
        <v>0</v>
      </c>
      <c r="E47" s="24">
        <f>+E48+E49+E52</f>
        <v>0</v>
      </c>
      <c r="F47" s="24"/>
      <c r="G47" s="24">
        <f>+G48+G49+G52</f>
        <v>0</v>
      </c>
      <c r="H47" s="24">
        <f>+H48+H49+H52</f>
        <v>0</v>
      </c>
      <c r="I47" s="24"/>
    </row>
    <row r="48" spans="1:9" s="18" customFormat="1" ht="12.75">
      <c r="A48" s="25" t="s">
        <v>39</v>
      </c>
      <c r="B48" s="28">
        <v>0</v>
      </c>
      <c r="C48" s="24"/>
      <c r="D48" s="24"/>
      <c r="E48" s="24"/>
      <c r="F48" s="24"/>
      <c r="G48" s="24"/>
      <c r="H48" s="24"/>
      <c r="I48" s="24"/>
    </row>
    <row r="49" spans="1:9" s="18" customFormat="1" ht="12.75">
      <c r="A49" s="25" t="s">
        <v>40</v>
      </c>
      <c r="B49" s="28">
        <f>+B50+B51</f>
        <v>319686</v>
      </c>
      <c r="C49" s="24"/>
      <c r="D49" s="24"/>
      <c r="E49" s="24"/>
      <c r="F49" s="24"/>
      <c r="G49" s="24"/>
      <c r="H49" s="24"/>
      <c r="I49" s="24"/>
    </row>
    <row r="50" spans="1:9" s="18" customFormat="1" ht="12.75">
      <c r="A50" s="25" t="s">
        <v>56</v>
      </c>
      <c r="B50" s="28">
        <f>+49686000/1000</f>
        <v>49686</v>
      </c>
      <c r="C50" s="24"/>
      <c r="D50" s="24"/>
      <c r="E50" s="24"/>
      <c r="F50" s="24"/>
      <c r="G50" s="24"/>
      <c r="H50" s="24"/>
      <c r="I50" s="24"/>
    </row>
    <row r="51" spans="1:9" s="18" customFormat="1" ht="12.75">
      <c r="A51" s="25" t="s">
        <v>57</v>
      </c>
      <c r="B51" s="28">
        <f>+270000000/1000</f>
        <v>270000</v>
      </c>
      <c r="C51" s="24"/>
      <c r="D51" s="24"/>
      <c r="E51" s="24"/>
      <c r="F51" s="24"/>
      <c r="G51" s="24"/>
      <c r="H51" s="24"/>
      <c r="I51" s="24"/>
    </row>
    <row r="52" spans="1:9" s="18" customFormat="1" ht="12.75">
      <c r="A52" s="25" t="s">
        <v>58</v>
      </c>
      <c r="B52" s="23"/>
      <c r="C52" s="24"/>
      <c r="D52" s="24"/>
      <c r="E52" s="24"/>
      <c r="F52" s="24"/>
      <c r="G52" s="24"/>
      <c r="H52" s="24"/>
      <c r="I52" s="24"/>
    </row>
    <row r="53" spans="1:9" s="18" customFormat="1" ht="12.75">
      <c r="A53" s="22" t="s">
        <v>59</v>
      </c>
      <c r="B53" s="23">
        <v>0</v>
      </c>
      <c r="C53" s="24">
        <v>0</v>
      </c>
      <c r="D53" s="24">
        <v>0</v>
      </c>
      <c r="E53" s="24">
        <v>0</v>
      </c>
      <c r="F53" s="24"/>
      <c r="G53" s="24">
        <v>0</v>
      </c>
      <c r="H53" s="24">
        <v>0</v>
      </c>
      <c r="I53" s="24"/>
    </row>
    <row r="54" spans="1:9" s="18" customFormat="1" ht="12.75">
      <c r="A54" s="22" t="s">
        <v>60</v>
      </c>
      <c r="B54" s="23">
        <v>0</v>
      </c>
      <c r="C54" s="24">
        <v>0</v>
      </c>
      <c r="D54" s="24">
        <v>0</v>
      </c>
      <c r="E54" s="24">
        <v>0</v>
      </c>
      <c r="F54" s="24"/>
      <c r="G54" s="24">
        <v>0</v>
      </c>
      <c r="H54" s="24">
        <v>0</v>
      </c>
      <c r="I54" s="24"/>
    </row>
    <row r="55" spans="1:9" s="18" customFormat="1" ht="12.75">
      <c r="A55" s="15" t="s">
        <v>61</v>
      </c>
      <c r="B55" s="16">
        <f>+B56+B57+B58</f>
        <v>539577.13774</v>
      </c>
      <c r="C55" s="17">
        <f>+C56+C57+C58</f>
        <v>0</v>
      </c>
      <c r="D55" s="17">
        <f>+D56+D57+D58</f>
        <v>0</v>
      </c>
      <c r="E55" s="17">
        <f>+E56+E57+E58</f>
        <v>0</v>
      </c>
      <c r="F55" s="17"/>
      <c r="G55" s="17">
        <f>+G56+G57+G58</f>
        <v>0</v>
      </c>
      <c r="H55" s="17">
        <f>+H56+H57+H58</f>
        <v>0</v>
      </c>
      <c r="I55" s="17"/>
    </row>
    <row r="56" spans="1:9" s="18" customFormat="1" ht="12.75">
      <c r="A56" s="22" t="s">
        <v>62</v>
      </c>
      <c r="B56" s="23">
        <f>+(514754248.03+24822889.71)/1000</f>
        <v>539577.13774</v>
      </c>
      <c r="C56" s="24"/>
      <c r="D56" s="24"/>
      <c r="E56" s="24"/>
      <c r="F56" s="24"/>
      <c r="G56" s="24"/>
      <c r="H56" s="24"/>
      <c r="I56" s="24"/>
    </row>
    <row r="57" spans="1:9" s="18" customFormat="1" ht="12.75">
      <c r="A57" s="22" t="s">
        <v>63</v>
      </c>
      <c r="B57" s="23"/>
      <c r="C57" s="24"/>
      <c r="D57" s="24"/>
      <c r="E57" s="24"/>
      <c r="F57" s="24"/>
      <c r="G57" s="24"/>
      <c r="H57" s="24"/>
      <c r="I57" s="24"/>
    </row>
    <row r="58" spans="1:9" s="18" customFormat="1" ht="12.75">
      <c r="A58" s="22" t="s">
        <v>64</v>
      </c>
      <c r="B58" s="23"/>
      <c r="C58" s="24"/>
      <c r="D58" s="24"/>
      <c r="E58" s="24"/>
      <c r="F58" s="24"/>
      <c r="G58" s="24"/>
      <c r="H58" s="24"/>
      <c r="I58" s="24"/>
    </row>
    <row r="59" spans="1:9" s="18" customFormat="1" ht="12.75">
      <c r="A59" s="15" t="s">
        <v>65</v>
      </c>
      <c r="B59" s="16">
        <f>+B8+B42</f>
        <v>2845096.6467000004</v>
      </c>
      <c r="C59" s="17">
        <f>+C8+C42</f>
        <v>0</v>
      </c>
      <c r="D59" s="17">
        <f>+D8+D42</f>
        <v>0</v>
      </c>
      <c r="E59" s="17">
        <f>+E8+E42</f>
        <v>0</v>
      </c>
      <c r="F59" s="17"/>
      <c r="G59" s="17">
        <f>+G8+G42</f>
        <v>0</v>
      </c>
      <c r="H59" s="17">
        <f>+H8+H42</f>
        <v>0</v>
      </c>
      <c r="I59" s="17"/>
    </row>
    <row r="60" spans="1:9" s="18" customFormat="1" ht="12.75">
      <c r="A60" s="15" t="s">
        <v>66</v>
      </c>
      <c r="B60" s="16">
        <f>+B34+B55</f>
        <v>2777486.8690500003</v>
      </c>
      <c r="C60" s="17">
        <f>+C34+C55</f>
        <v>0</v>
      </c>
      <c r="D60" s="17">
        <f>+D34+D55</f>
        <v>0</v>
      </c>
      <c r="E60" s="17">
        <f>+E34+E55</f>
        <v>0</v>
      </c>
      <c r="F60" s="17"/>
      <c r="G60" s="17">
        <f>+G34+G55</f>
        <v>0</v>
      </c>
      <c r="H60" s="17">
        <f>+H34+H55</f>
        <v>0</v>
      </c>
      <c r="I60" s="17"/>
    </row>
    <row r="61" spans="1:9" s="40" customFormat="1" ht="12.75">
      <c r="A61" s="39" t="s">
        <v>67</v>
      </c>
      <c r="B61" s="16">
        <f>+B59-B60</f>
        <v>67609.77765000006</v>
      </c>
      <c r="C61" s="17">
        <f>+C59-C60</f>
        <v>0</v>
      </c>
      <c r="D61" s="17">
        <f>+D59-D60</f>
        <v>0</v>
      </c>
      <c r="E61" s="17">
        <f>+E59-E60</f>
        <v>0</v>
      </c>
      <c r="F61" s="17"/>
      <c r="G61" s="17">
        <f>+G59-G60</f>
        <v>0</v>
      </c>
      <c r="H61" s="17">
        <f>+H59-H60</f>
        <v>0</v>
      </c>
      <c r="I61" s="17"/>
    </row>
    <row r="62" spans="1:9" s="40" customFormat="1" ht="12.75">
      <c r="A62" s="41" t="s">
        <v>68</v>
      </c>
      <c r="B62" s="30">
        <f>+B63</f>
        <v>59552.026789999996</v>
      </c>
      <c r="C62" s="31">
        <v>0</v>
      </c>
      <c r="D62" s="31">
        <v>0</v>
      </c>
      <c r="E62" s="31">
        <v>0</v>
      </c>
      <c r="F62" s="31"/>
      <c r="G62" s="31">
        <v>0</v>
      </c>
      <c r="H62" s="31">
        <v>0</v>
      </c>
      <c r="I62" s="31"/>
    </row>
    <row r="63" spans="1:9" s="40" customFormat="1" ht="12.75">
      <c r="A63" s="41" t="s">
        <v>69</v>
      </c>
      <c r="B63" s="30">
        <f>(33264094.83+26287931.96)/1000</f>
        <v>59552.026789999996</v>
      </c>
      <c r="C63" s="31">
        <v>0</v>
      </c>
      <c r="D63" s="31">
        <v>0</v>
      </c>
      <c r="E63" s="31">
        <v>0</v>
      </c>
      <c r="F63" s="31"/>
      <c r="G63" s="31">
        <v>0</v>
      </c>
      <c r="H63" s="31">
        <v>0</v>
      </c>
      <c r="I63" s="31"/>
    </row>
    <row r="64" spans="1:9" s="40" customFormat="1" ht="12.75">
      <c r="A64" s="42" t="s">
        <v>70</v>
      </c>
      <c r="B64" s="16">
        <f>+B61+B62-B63</f>
        <v>67609.77765000006</v>
      </c>
      <c r="C64" s="17">
        <f>+C61+C62-C63</f>
        <v>0</v>
      </c>
      <c r="D64" s="17">
        <f>+D61+D62-D63</f>
        <v>0</v>
      </c>
      <c r="E64" s="17">
        <f>+E61+E62-E63</f>
        <v>0</v>
      </c>
      <c r="F64" s="17"/>
      <c r="G64" s="17">
        <f>+G61+G62-G63</f>
        <v>0</v>
      </c>
      <c r="H64" s="17">
        <f>+H61+H62-H63</f>
        <v>0</v>
      </c>
      <c r="I64" s="17"/>
    </row>
    <row r="65" spans="1:9" s="46" customFormat="1" ht="22.5" customHeight="1">
      <c r="A65" s="43"/>
      <c r="B65" s="44"/>
      <c r="C65" s="45"/>
      <c r="D65" s="45"/>
      <c r="E65" s="45"/>
      <c r="F65" s="45"/>
      <c r="G65" s="45"/>
      <c r="H65" s="45"/>
      <c r="I65" s="45"/>
    </row>
    <row r="66" spans="1:9" ht="12.75">
      <c r="A66" s="47" t="s">
        <v>71</v>
      </c>
      <c r="B66" s="48">
        <f>B60-B39</f>
        <v>2777486.8690500003</v>
      </c>
      <c r="C66" s="17">
        <f>+C58-C37</f>
        <v>0</v>
      </c>
      <c r="D66" s="17">
        <f>+D58-D37</f>
        <v>0</v>
      </c>
      <c r="E66" s="17">
        <f>+E58-E37</f>
        <v>0</v>
      </c>
      <c r="F66" s="17"/>
      <c r="G66" s="17">
        <f>+G58-G37</f>
        <v>0</v>
      </c>
      <c r="H66" s="17">
        <f>+H58-H37</f>
        <v>0</v>
      </c>
      <c r="I66" s="17"/>
    </row>
    <row r="67" spans="1:9" ht="16.5" customHeight="1">
      <c r="A67" s="47" t="s">
        <v>72</v>
      </c>
      <c r="B67" s="16">
        <f>+B59-B66</f>
        <v>67609.77765000006</v>
      </c>
      <c r="C67" s="17">
        <f>+C61+C39</f>
        <v>0</v>
      </c>
      <c r="D67" s="17">
        <f>+D61+D39</f>
        <v>0</v>
      </c>
      <c r="E67" s="17">
        <f>+E61+E39</f>
        <v>0</v>
      </c>
      <c r="F67" s="17"/>
      <c r="G67" s="17">
        <f>+G61+G39</f>
        <v>0</v>
      </c>
      <c r="H67" s="17">
        <f>+H61+H39</f>
        <v>0</v>
      </c>
      <c r="I67" s="17"/>
    </row>
    <row r="68" spans="1:9" s="52" customFormat="1" ht="12.75">
      <c r="A68" s="49"/>
      <c r="B68" s="50"/>
      <c r="C68" s="51"/>
      <c r="D68" s="51"/>
      <c r="E68" s="51"/>
      <c r="F68" s="51"/>
      <c r="G68" s="51"/>
      <c r="H68" s="51"/>
      <c r="I68" s="51"/>
    </row>
    <row r="69" spans="1:9" ht="12.75">
      <c r="A69" s="53" t="s">
        <v>73</v>
      </c>
      <c r="B69" s="16">
        <f>+B70+B71</f>
        <v>202191.069</v>
      </c>
      <c r="C69" s="54">
        <f>+C70+C71</f>
        <v>0</v>
      </c>
      <c r="D69" s="54">
        <f>+D70+D71</f>
        <v>0</v>
      </c>
      <c r="E69" s="54">
        <f>+E70+E71</f>
        <v>0</v>
      </c>
      <c r="F69" s="54"/>
      <c r="G69" s="54">
        <f>+G70+G71</f>
        <v>0</v>
      </c>
      <c r="H69" s="54">
        <f>+H70+H71</f>
        <v>0</v>
      </c>
      <c r="I69" s="54"/>
    </row>
    <row r="70" spans="1:9" ht="12.75">
      <c r="A70" s="55" t="s">
        <v>74</v>
      </c>
      <c r="B70" s="30">
        <f>+7500000/1000</f>
        <v>7500</v>
      </c>
      <c r="C70" s="56"/>
      <c r="D70" s="56"/>
      <c r="E70" s="56"/>
      <c r="F70" s="56"/>
      <c r="G70" s="56"/>
      <c r="H70" s="56"/>
      <c r="I70" s="56"/>
    </row>
    <row r="71" spans="1:9" ht="12.75">
      <c r="A71" s="55" t="s">
        <v>75</v>
      </c>
      <c r="B71" s="23">
        <f>+194691069/1000</f>
        <v>194691.069</v>
      </c>
      <c r="C71" s="56"/>
      <c r="D71" s="56"/>
      <c r="E71" s="56"/>
      <c r="F71" s="56"/>
      <c r="G71" s="56"/>
      <c r="H71" s="56"/>
      <c r="I71" s="56"/>
    </row>
    <row r="72" spans="1:9" ht="12.75">
      <c r="A72" s="53" t="s">
        <v>76</v>
      </c>
      <c r="B72" s="57">
        <f>+B73+B74</f>
        <v>210248.8196</v>
      </c>
      <c r="C72" s="54">
        <f>+C73+C74</f>
        <v>0</v>
      </c>
      <c r="D72" s="54">
        <f>+D73+D74</f>
        <v>0</v>
      </c>
      <c r="E72" s="54">
        <f>+E73+E74</f>
        <v>0</v>
      </c>
      <c r="F72" s="54"/>
      <c r="G72" s="54">
        <f>+G73+G74</f>
        <v>0</v>
      </c>
      <c r="H72" s="54">
        <f>+H73+H74</f>
        <v>0</v>
      </c>
      <c r="I72" s="54"/>
    </row>
    <row r="73" spans="1:9" ht="12.75">
      <c r="A73" s="55" t="s">
        <v>77</v>
      </c>
      <c r="B73" s="58"/>
      <c r="C73" s="56"/>
      <c r="D73" s="56"/>
      <c r="E73" s="56"/>
      <c r="F73" s="56"/>
      <c r="G73" s="56"/>
      <c r="H73" s="56"/>
      <c r="I73" s="56"/>
    </row>
    <row r="74" spans="1:9" ht="12.75">
      <c r="A74" s="59" t="s">
        <v>78</v>
      </c>
      <c r="B74" s="23">
        <f>+210248819.6/1000</f>
        <v>210248.8196</v>
      </c>
      <c r="C74" s="60"/>
      <c r="D74" s="60"/>
      <c r="E74" s="60"/>
      <c r="F74" s="60"/>
      <c r="G74" s="60"/>
      <c r="H74" s="60"/>
      <c r="I74" s="60"/>
    </row>
  </sheetData>
  <sheetProtection selectLockedCells="1" selectUnlockedCells="1"/>
  <mergeCells count="5">
    <mergeCell ref="A6:A7"/>
    <mergeCell ref="B6:E6"/>
    <mergeCell ref="F6:F7"/>
    <mergeCell ref="G6:H6"/>
    <mergeCell ref="I6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2018-06-28T19:05:10Z</cp:lastPrinted>
  <dcterms:modified xsi:type="dcterms:W3CDTF">2018-08-22T13:37:15Z</dcterms:modified>
  <cp:category/>
  <cp:version/>
  <cp:contentType/>
  <cp:contentStatus/>
  <cp:revision>70</cp:revision>
</cp:coreProperties>
</file>