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AIF Devengado 3er trim 2018 y a" sheetId="1" r:id="rId1"/>
  </sheets>
  <definedNames>
    <definedName name="______________________F">NA()</definedName>
    <definedName name="______________________R">NA()</definedName>
    <definedName name="_____________________F">NA()</definedName>
    <definedName name="_____________________R">NA()</definedName>
    <definedName name="____________________F">NA()</definedName>
    <definedName name="____________________R">NA()</definedName>
    <definedName name="___________________F">NA()</definedName>
    <definedName name="___________________R">NA()</definedName>
    <definedName name="__________________F">NA()</definedName>
    <definedName name="__________________R">NA()</definedName>
    <definedName name="_________________F">NA()</definedName>
    <definedName name="_________________R">NA()</definedName>
    <definedName name="________________F">NA()</definedName>
    <definedName name="________________R">NA()</definedName>
    <definedName name="_______________F">NA()</definedName>
    <definedName name="_______________R">NA()</definedName>
    <definedName name="______________F">NA()</definedName>
    <definedName name="______________R">NA()</definedName>
    <definedName name="_____________F">NA()</definedName>
    <definedName name="_____________R">NA()</definedName>
    <definedName name="____________F">NA()</definedName>
    <definedName name="____________R">NA()</definedName>
    <definedName name="___________F">NA()</definedName>
    <definedName name="___________R">NA()</definedName>
    <definedName name="__________F">NA()</definedName>
    <definedName name="__________R">NA()</definedName>
    <definedName name="_________F">NA()</definedName>
    <definedName name="_________R">NA()</definedName>
    <definedName name="________F">NA()</definedName>
    <definedName name="________R">NA()</definedName>
    <definedName name="_______F">NA()</definedName>
    <definedName name="_______R">NA()</definedName>
    <definedName name="______F">NA()</definedName>
    <definedName name="______R">NA()</definedName>
    <definedName name="_____F">NA()</definedName>
    <definedName name="_____R">NA()</definedName>
    <definedName name="____F">NA()</definedName>
    <definedName name="____R">NA()</definedName>
    <definedName name="___F">NA()</definedName>
    <definedName name="___R">NA()</definedName>
    <definedName name="__F">NA()</definedName>
    <definedName name="__R">NA()</definedName>
    <definedName name="_1__123Graph_AGRAFICO_2">NA()</definedName>
    <definedName name="_a">NA()</definedName>
    <definedName name="_b">NA()</definedName>
    <definedName name="_c">NA()</definedName>
    <definedName name="_d">NA()</definedName>
    <definedName name="_e">NA()</definedName>
    <definedName name="_F">NA()</definedName>
    <definedName name="_g">NA()</definedName>
    <definedName name="_h">NA()</definedName>
    <definedName name="_j">NA()</definedName>
    <definedName name="_k">NA()</definedName>
    <definedName name="_l">NA()</definedName>
    <definedName name="_m">NA()</definedName>
    <definedName name="_n">NA()</definedName>
    <definedName name="_p">NA()</definedName>
    <definedName name="_q">NA()</definedName>
    <definedName name="_R">NA()</definedName>
    <definedName name="_s">NA()</definedName>
    <definedName name="_t">NA()</definedName>
    <definedName name="_u">NA()</definedName>
    <definedName name="_v">NA()</definedName>
    <definedName name="_w">NA()</definedName>
    <definedName name="_x">NA()</definedName>
    <definedName name="_y">NA()</definedName>
    <definedName name="_z">NA()</definedName>
    <definedName name="A">NA()</definedName>
    <definedName name="B">NA()</definedName>
    <definedName name="BORRAR">NA()</definedName>
    <definedName name="C_">NA()</definedName>
    <definedName name="D">NA()</definedName>
    <definedName name="E">NA()</definedName>
    <definedName name="G">NA()</definedName>
    <definedName name="H">NA()</definedName>
    <definedName name="I">NA()</definedName>
    <definedName name="IMPRIMIR">NA()</definedName>
    <definedName name="J">NA()</definedName>
    <definedName name="K">NA()</definedName>
    <definedName name="L_">NA()</definedName>
    <definedName name="M">NA()</definedName>
    <definedName name="N">NA()</definedName>
    <definedName name="O">NA()</definedName>
    <definedName name="P">NA()</definedName>
    <definedName name="Q">NA()</definedName>
    <definedName name="S">NA()</definedName>
    <definedName name="T">NA()</definedName>
    <definedName name="U">NA()</definedName>
    <definedName name="V">NA()</definedName>
    <definedName name="W">NA()</definedName>
    <definedName name="X">NA()</definedName>
    <definedName name="Y">NA()</definedName>
    <definedName name="Z">NA()</definedName>
  </definedNames>
  <calcPr fullCalcOnLoad="1"/>
</workbook>
</file>

<file path=xl/sharedStrings.xml><?xml version="1.0" encoding="utf-8"?>
<sst xmlns="http://schemas.openxmlformats.org/spreadsheetml/2006/main" count="93" uniqueCount="84">
  <si>
    <t xml:space="preserve">ESQUEMA AHORRO - FINANCIAMIENTO E INVERSIÓN - </t>
  </si>
  <si>
    <t>En miles de Pesos</t>
  </si>
  <si>
    <t>CONCEPTO</t>
  </si>
  <si>
    <t>ADMINISTRACIÓN PÚBLICA NO FINANCIERA</t>
  </si>
  <si>
    <t>Subtotal</t>
  </si>
  <si>
    <t>SECTOR PÚBLICO NO FINANCIERO</t>
  </si>
  <si>
    <t>TOTAL</t>
  </si>
  <si>
    <t>Organismos Descentralizados</t>
  </si>
  <si>
    <t>Fondos Fiduaciarios</t>
  </si>
  <si>
    <t>Instituos de Seguridad Social</t>
  </si>
  <si>
    <t>Obras Sociales</t>
  </si>
  <si>
    <t>Empresas</t>
  </si>
  <si>
    <t>I. INGRESOS CORRIENTES</t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</si>
  <si>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Tributarios</t>
    </r>
  </si>
  <si>
    <t xml:space="preserve">      - De Origen Municipal</t>
  </si>
  <si>
    <t xml:space="preserve">      - Automotor</t>
  </si>
  <si>
    <t xml:space="preserve">      - Inmobiliario</t>
  </si>
  <si>
    <t xml:space="preserve">      - De Origen Nacional y Provincial</t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</si>
  <si>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Contribuciones de la Seguridad Social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</si>
  <si>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No Tributarios</t>
    </r>
  </si>
  <si>
    <t xml:space="preserve">      - Regalías</t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</si>
  <si>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Prestaciones de la Seguridad Social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</si>
  <si>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Vta.Bienes y Serv.de la Adm.Publ.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</si>
  <si>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Rentas de la Propiedad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</si>
  <si>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Transferencias Corrientes</t>
    </r>
  </si>
  <si>
    <t xml:space="preserve">       - Nacionales</t>
  </si>
  <si>
    <t xml:space="preserve">       - Provinciales</t>
  </si>
  <si>
    <t xml:space="preserve">       - Otras</t>
  </si>
  <si>
    <t>II. GASTOS CORRIENTES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</si>
  <si>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Gastos de Consumo</t>
    </r>
  </si>
  <si>
    <t xml:space="preserve">       - Personal</t>
  </si>
  <si>
    <t xml:space="preserve">       - Otros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</si>
  <si>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Rentas de la Propiedad</t>
    </r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</si>
  <si>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Transferencias Corrientes</t>
    </r>
  </si>
  <si>
    <t>III. RESULTADO ECONOMICO</t>
  </si>
  <si>
    <t>IV. INGRESOS DE CAPITAL</t>
  </si>
  <si>
    <r>
      <rPr>
        <b/>
        <sz val="10"/>
        <rFont val="Calibri"/>
        <family val="2"/>
      </rPr>
      <t xml:space="preserve">     . </t>
    </r>
    <r>
      <rPr>
        <b/>
        <u val="single"/>
        <sz val="10"/>
        <rFont val="Calibri"/>
        <family val="2"/>
      </rPr>
      <t>Recursos Propios de Capital</t>
    </r>
  </si>
  <si>
    <r>
      <rPr>
        <b/>
        <sz val="10"/>
        <rFont val="Calibri"/>
        <family val="2"/>
      </rPr>
      <t xml:space="preserve">     . </t>
    </r>
    <r>
      <rPr>
        <b/>
        <u val="single"/>
        <sz val="10"/>
        <rFont val="Calibri"/>
        <family val="2"/>
      </rPr>
      <t>Transferencias de Capital</t>
    </r>
  </si>
  <si>
    <t xml:space="preserve">       - Resto</t>
  </si>
  <si>
    <r>
      <rPr>
        <b/>
        <sz val="10"/>
        <rFont val="Calibri"/>
        <family val="2"/>
      </rPr>
      <t xml:space="preserve">     . </t>
    </r>
    <r>
      <rPr>
        <b/>
        <u val="single"/>
        <sz val="10"/>
        <rFont val="Calibri"/>
        <family val="2"/>
      </rPr>
      <t>Disminución de la Inversión Financiera</t>
    </r>
  </si>
  <si>
    <t xml:space="preserve">     . Otros</t>
  </si>
  <si>
    <t xml:space="preserve"> V. GASTOS DE CAPITAL</t>
  </si>
  <si>
    <r>
      <rPr>
        <b/>
        <sz val="10"/>
        <rFont val="Calibri"/>
        <family val="2"/>
      </rPr>
      <t xml:space="preserve">      . </t>
    </r>
    <r>
      <rPr>
        <b/>
        <u val="single"/>
        <sz val="10"/>
        <rFont val="Calibri"/>
        <family val="2"/>
      </rPr>
      <t>Inversión Real Directa</t>
    </r>
  </si>
  <si>
    <r>
      <rPr>
        <b/>
        <sz val="10"/>
        <rFont val="Calibri"/>
        <family val="2"/>
      </rPr>
      <t xml:space="preserve">      . </t>
    </r>
    <r>
      <rPr>
        <b/>
        <u val="single"/>
        <sz val="10"/>
        <rFont val="Calibri"/>
        <family val="2"/>
      </rPr>
      <t>Transferencias de Capital</t>
    </r>
  </si>
  <si>
    <r>
      <rPr>
        <b/>
        <sz val="10"/>
        <rFont val="Calibri"/>
        <family val="2"/>
      </rPr>
      <t xml:space="preserve">      . </t>
    </r>
    <r>
      <rPr>
        <b/>
        <u val="single"/>
        <sz val="10"/>
        <rFont val="Calibri"/>
        <family val="2"/>
      </rPr>
      <t>Inversión Financiera</t>
    </r>
  </si>
  <si>
    <t xml:space="preserve"> VI. INGRESOS TOTALES</t>
  </si>
  <si>
    <t xml:space="preserve"> VII. GASTOS TOTALES</t>
  </si>
  <si>
    <t xml:space="preserve"> VIII. RESULTADO FINANCIERO PREVIO CONTRIBUCIONES Y GASTOS FIGURATIVOS</t>
  </si>
  <si>
    <t xml:space="preserve"> IX. CONTRIBUCIONES FIGURATIVAS </t>
  </si>
  <si>
    <t xml:space="preserve"> X. GASTOS FIGURATIVOS</t>
  </si>
  <si>
    <t xml:space="preserve"> XI. RESULTADO FINANCIERO</t>
  </si>
  <si>
    <t xml:space="preserve"> XII.  GASTO PRIMARIO</t>
  </si>
  <si>
    <t xml:space="preserve"> XIII. RESULTADO FINANCIERO PRIMARIO</t>
  </si>
  <si>
    <t xml:space="preserve"> XIV. FUENTES FINANCIERAS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</si>
  <si>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Disminución de la Inversión Financiera</t>
    </r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</si>
  <si>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Endeudamiento Público e Incremento de Otros Pasivos</t>
    </r>
  </si>
  <si>
    <t xml:space="preserve"> XV. APLICACIONES FINANCIERAS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</si>
  <si>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Inversión Financiera</t>
    </r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</si>
  <si>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Amortiz. Deuda y Disminución Otros Pasivos</t>
    </r>
  </si>
  <si>
    <t>Planilla Nº 4.1</t>
  </si>
  <si>
    <t xml:space="preserve">ETAPA: RECURSO PERCIBIDO Y GASTO DEVENGADO  </t>
  </si>
  <si>
    <t>PERÍODO: 3º TRIMESTRE  - ACUMULADO AL 30/09/2018</t>
  </si>
  <si>
    <t>AÑO: 2018</t>
  </si>
  <si>
    <t>Administración Central</t>
  </si>
  <si>
    <t xml:space="preserve">      - Tasas </t>
  </si>
  <si>
    <t xml:space="preserve">      - Contribuciones</t>
  </si>
  <si>
    <t xml:space="preserve">      - Derechos, fondos y otros</t>
  </si>
  <si>
    <t xml:space="preserve">          - Derechos </t>
  </si>
  <si>
    <t xml:space="preserve">          - Otros No Tributarios</t>
  </si>
  <si>
    <t xml:space="preserve">       - Bienes de Consumo </t>
  </si>
  <si>
    <t xml:space="preserve">       - Servicios No Personales</t>
  </si>
  <si>
    <t>al 31/03/2018</t>
  </si>
  <si>
    <t>al 30/06/2018</t>
  </si>
  <si>
    <t>Neto para 30/06</t>
  </si>
  <si>
    <t>al 30/09/2018</t>
  </si>
  <si>
    <t>Neto para 30/09</t>
  </si>
  <si>
    <t>Res Pas</t>
  </si>
  <si>
    <t>OT</t>
  </si>
  <si>
    <t>OT conting</t>
  </si>
  <si>
    <t>al 30/09/18</t>
  </si>
  <si>
    <t>Total Devengado</t>
  </si>
  <si>
    <t>NO Pagado</t>
  </si>
  <si>
    <t>B.3.i.</t>
  </si>
  <si>
    <t>Inciso 7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</si>
</sst>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;&quot; -&quot;#,##0.00\ ;&quot; -&quot;#\ ;@\ "/>
    <numFmt numFmtId="165" formatCode="#,##0.0"/>
    <numFmt numFmtId="166" formatCode="#,###"/>
    <numFmt numFmtId="167" formatCode="dd/mm/yy;@"/>
    <numFmt numFmtId="168" formatCode="dd/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44"/>
      </bottom>
    </border>
    <border>
      <left style="thin">
        <color indexed="21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2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1"/>
      </right>
      <top>
        <color indexed="63"/>
      </top>
      <bottom style="thin">
        <color indexed="44"/>
      </bottom>
    </border>
    <border>
      <left style="thin">
        <color indexed="21"/>
      </left>
      <right style="thin">
        <color indexed="22"/>
      </right>
      <top>
        <color indexed="63"/>
      </top>
      <bottom style="thin">
        <color indexed="2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1"/>
      </bottom>
    </border>
    <border>
      <left style="thin">
        <color indexed="22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37" fontId="7" fillId="33" borderId="11" xfId="0" applyNumberFormat="1" applyFont="1" applyFill="1" applyBorder="1" applyAlignment="1">
      <alignment horizontal="center" vertical="center" wrapText="1"/>
    </xf>
    <xf numFmtId="37" fontId="7" fillId="33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right" vertical="center"/>
    </xf>
    <xf numFmtId="3" fontId="4" fillId="35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/>
    </xf>
    <xf numFmtId="37" fontId="4" fillId="34" borderId="17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/>
    </xf>
    <xf numFmtId="166" fontId="4" fillId="34" borderId="13" xfId="0" applyNumberFormat="1" applyFont="1" applyFill="1" applyBorder="1" applyAlignment="1">
      <alignment horizontal="right" vertical="center"/>
    </xf>
    <xf numFmtId="0" fontId="4" fillId="34" borderId="13" xfId="59" applyFont="1" applyFill="1" applyBorder="1" applyAlignment="1">
      <alignment horizontal="right" vertical="center"/>
      <protection/>
    </xf>
    <xf numFmtId="0" fontId="4" fillId="0" borderId="14" xfId="59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/>
    </xf>
    <xf numFmtId="166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6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4" fillId="35" borderId="17" xfId="0" applyFont="1" applyFill="1" applyBorder="1" applyAlignment="1">
      <alignment/>
    </xf>
    <xf numFmtId="166" fontId="4" fillId="35" borderId="13" xfId="0" applyNumberFormat="1" applyFont="1" applyFill="1" applyBorder="1" applyAlignment="1">
      <alignment horizontal="right" vertical="center"/>
    </xf>
    <xf numFmtId="3" fontId="4" fillId="35" borderId="21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/>
    </xf>
    <xf numFmtId="166" fontId="5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 applyProtection="1">
      <alignment horizontal="left"/>
      <protection/>
    </xf>
    <xf numFmtId="0" fontId="4" fillId="35" borderId="23" xfId="0" applyFont="1" applyFill="1" applyBorder="1" applyAlignment="1">
      <alignment/>
    </xf>
    <xf numFmtId="3" fontId="4" fillId="35" borderId="24" xfId="0" applyNumberFormat="1" applyFont="1" applyFill="1" applyBorder="1" applyAlignment="1">
      <alignment horizontal="right" vertical="center"/>
    </xf>
    <xf numFmtId="166" fontId="5" fillId="0" borderId="14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4" fillId="0" borderId="14" xfId="46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Alignment="1">
      <alignment/>
    </xf>
    <xf numFmtId="0" fontId="4" fillId="0" borderId="25" xfId="0" applyFont="1" applyFill="1" applyBorder="1" applyAlignment="1">
      <alignment/>
    </xf>
    <xf numFmtId="166" fontId="4" fillId="0" borderId="1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7" fontId="6" fillId="0" borderId="0" xfId="0" applyNumberFormat="1" applyFont="1" applyAlignment="1">
      <alignment/>
    </xf>
    <xf numFmtId="4" fontId="4" fillId="0" borderId="14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/>
    </xf>
    <xf numFmtId="4" fontId="4" fillId="34" borderId="1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37" fontId="9" fillId="0" borderId="13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34" borderId="17" xfId="58" applyFont="1" applyFill="1" applyBorder="1" applyAlignment="1">
      <alignment vertical="center"/>
      <protection/>
    </xf>
    <xf numFmtId="0" fontId="4" fillId="34" borderId="21" xfId="59" applyFont="1" applyFill="1" applyBorder="1" applyAlignment="1">
      <alignment horizontal="right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22" xfId="59" applyFont="1" applyFill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center"/>
    </xf>
    <xf numFmtId="166" fontId="4" fillId="0" borderId="28" xfId="0" applyNumberFormat="1" applyFont="1" applyFill="1" applyBorder="1" applyAlignment="1">
      <alignment horizontal="right" vertical="center"/>
    </xf>
    <xf numFmtId="0" fontId="4" fillId="0" borderId="28" xfId="59" applyFont="1" applyFill="1" applyBorder="1" applyAlignment="1">
      <alignment horizontal="right" vertical="center"/>
      <protection/>
    </xf>
    <xf numFmtId="0" fontId="4" fillId="0" borderId="29" xfId="59" applyFont="1" applyFill="1" applyBorder="1" applyAlignment="1">
      <alignment horizontal="right" vertical="center"/>
      <protection/>
    </xf>
    <xf numFmtId="167" fontId="1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8" fontId="1" fillId="0" borderId="30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7" fontId="7" fillId="33" borderId="13" xfId="0" applyNumberFormat="1" applyFont="1" applyFill="1" applyBorder="1" applyAlignment="1">
      <alignment horizontal="center" vertical="center" wrapText="1"/>
    </xf>
    <xf numFmtId="37" fontId="7" fillId="33" borderId="31" xfId="0" applyNumberFormat="1" applyFont="1" applyFill="1" applyBorder="1" applyAlignment="1">
      <alignment horizontal="center" vertical="center" wrapText="1"/>
    </xf>
    <xf numFmtId="0" fontId="3" fillId="0" borderId="19" xfId="56" applyFont="1" applyFill="1" applyBorder="1" applyAlignment="1">
      <alignment horizontal="right" vertical="center"/>
      <protection/>
    </xf>
    <xf numFmtId="0" fontId="3" fillId="0" borderId="32" xfId="56" applyFont="1" applyFill="1" applyBorder="1" applyAlignment="1">
      <alignment horizontal="right" vertical="center"/>
      <protection/>
    </xf>
    <xf numFmtId="37" fontId="7" fillId="33" borderId="17" xfId="0" applyNumberFormat="1" applyFont="1" applyFill="1" applyBorder="1" applyAlignment="1">
      <alignment horizontal="center" vertical="center"/>
    </xf>
    <xf numFmtId="166" fontId="7" fillId="33" borderId="13" xfId="0" applyNumberFormat="1" applyFont="1" applyFill="1" applyBorder="1" applyAlignment="1">
      <alignment horizontal="center" vertical="center" wrapText="1"/>
    </xf>
    <xf numFmtId="37" fontId="7" fillId="33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_1998 2" xfId="58"/>
    <cellStyle name="Normal_1999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AAD"/>
      <rgbColor rgb="009BC2E6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F413D"/>
      <rgbColor rgb="00548DD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B87" sqref="B87"/>
    </sheetView>
  </sheetViews>
  <sheetFormatPr defaultColWidth="11.28125" defaultRowHeight="12.75"/>
  <cols>
    <col min="1" max="1" width="67.7109375" style="16" customWidth="1"/>
    <col min="2" max="2" width="12.7109375" style="17" customWidth="1"/>
    <col min="3" max="5" width="14.57421875" style="17" customWidth="1"/>
    <col min="6" max="6" width="14.28125" style="18" customWidth="1"/>
    <col min="7" max="10" width="12.7109375" style="18" customWidth="1"/>
    <col min="11" max="12" width="12.7109375" style="16" customWidth="1"/>
    <col min="13" max="14" width="11.28125" style="16" customWidth="1"/>
    <col min="15" max="15" width="19.421875" style="16" customWidth="1"/>
    <col min="16" max="230" width="11.28125" style="16" customWidth="1"/>
    <col min="231" max="231" width="69.00390625" style="16" customWidth="1"/>
    <col min="232" max="255" width="19.00390625" style="16" customWidth="1"/>
    <col min="256" max="16384" width="11.28125" style="16" customWidth="1"/>
  </cols>
  <sheetData>
    <row r="1" spans="1:12" s="22" customFormat="1" ht="14.25">
      <c r="A1" s="19" t="s">
        <v>0</v>
      </c>
      <c r="B1" s="20"/>
      <c r="C1" s="20"/>
      <c r="D1" s="20"/>
      <c r="E1" s="20"/>
      <c r="F1" s="21"/>
      <c r="G1" s="21"/>
      <c r="H1" s="21"/>
      <c r="I1" s="81"/>
      <c r="J1" s="81"/>
      <c r="K1" s="82" t="s">
        <v>59</v>
      </c>
      <c r="L1" s="82"/>
    </row>
    <row r="2" spans="1:12" s="22" customFormat="1" ht="14.25">
      <c r="A2" s="23" t="s">
        <v>60</v>
      </c>
      <c r="B2" s="24"/>
      <c r="C2" s="24"/>
      <c r="D2" s="24"/>
      <c r="E2" s="24"/>
      <c r="F2" s="25"/>
      <c r="G2" s="25"/>
      <c r="H2" s="25"/>
      <c r="I2" s="25"/>
      <c r="J2" s="25"/>
      <c r="L2" s="26"/>
    </row>
    <row r="3" spans="1:12" s="22" customFormat="1" ht="14.25">
      <c r="A3" s="23" t="s">
        <v>61</v>
      </c>
      <c r="B3" s="24"/>
      <c r="C3" s="24"/>
      <c r="D3" s="24"/>
      <c r="E3" s="24"/>
      <c r="F3" s="25"/>
      <c r="G3" s="25"/>
      <c r="H3" s="25"/>
      <c r="I3" s="25"/>
      <c r="J3" s="25"/>
      <c r="L3" s="26"/>
    </row>
    <row r="4" spans="1:12" s="22" customFormat="1" ht="14.25">
      <c r="A4" s="23" t="s">
        <v>62</v>
      </c>
      <c r="B4" s="24"/>
      <c r="C4" s="24"/>
      <c r="D4" s="24"/>
      <c r="E4" s="24"/>
      <c r="F4" s="25"/>
      <c r="G4" s="25"/>
      <c r="H4" s="25"/>
      <c r="I4" s="25"/>
      <c r="J4" s="25"/>
      <c r="L4" s="26"/>
    </row>
    <row r="5" spans="1:12" s="22" customFormat="1" ht="14.25">
      <c r="A5" s="1" t="s">
        <v>1</v>
      </c>
      <c r="B5" s="27"/>
      <c r="C5" s="27"/>
      <c r="D5" s="27"/>
      <c r="E5" s="27"/>
      <c r="F5" s="28"/>
      <c r="G5" s="28"/>
      <c r="H5" s="28"/>
      <c r="I5" s="28"/>
      <c r="J5" s="28"/>
      <c r="L5" s="26"/>
    </row>
    <row r="6" spans="1:12" ht="30" customHeight="1">
      <c r="A6" s="83" t="s">
        <v>2</v>
      </c>
      <c r="B6" s="84" t="s">
        <v>3</v>
      </c>
      <c r="C6" s="84"/>
      <c r="D6" s="84"/>
      <c r="E6" s="84"/>
      <c r="F6" s="84"/>
      <c r="G6" s="84"/>
      <c r="H6" s="84"/>
      <c r="I6" s="79" t="s">
        <v>4</v>
      </c>
      <c r="J6" s="80" t="s">
        <v>5</v>
      </c>
      <c r="K6" s="80"/>
      <c r="L6" s="85" t="s">
        <v>6</v>
      </c>
    </row>
    <row r="7" spans="1:12" ht="39">
      <c r="A7" s="83"/>
      <c r="B7" s="29" t="s">
        <v>63</v>
      </c>
      <c r="C7" s="29" t="s">
        <v>63</v>
      </c>
      <c r="D7" s="29" t="s">
        <v>63</v>
      </c>
      <c r="E7" s="29" t="s">
        <v>63</v>
      </c>
      <c r="F7" s="3" t="s">
        <v>7</v>
      </c>
      <c r="G7" s="3" t="s">
        <v>8</v>
      </c>
      <c r="H7" s="2" t="s">
        <v>9</v>
      </c>
      <c r="I7" s="79"/>
      <c r="J7" s="3" t="s">
        <v>10</v>
      </c>
      <c r="K7" s="3" t="s">
        <v>11</v>
      </c>
      <c r="L7" s="85"/>
    </row>
    <row r="8" spans="1:12" s="31" customFormat="1" ht="14.25">
      <c r="A8" s="12" t="s">
        <v>12</v>
      </c>
      <c r="B8" s="13">
        <f aca="true" t="shared" si="0" ref="B8:H8">+B9+B17+B23+B24+B25</f>
        <v>571684.65125</v>
      </c>
      <c r="C8" s="13">
        <f t="shared" si="0"/>
        <v>646858.60654</v>
      </c>
      <c r="D8" s="13">
        <f t="shared" si="0"/>
        <v>723548.23</v>
      </c>
      <c r="E8" s="13">
        <f t="shared" si="0"/>
        <v>1942091.4877900002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/>
      <c r="J8" s="4">
        <f>+J9+J17+J23+J24+J25</f>
        <v>0</v>
      </c>
      <c r="K8" s="4">
        <f>+K9+K17+K23+K24+K25</f>
        <v>0</v>
      </c>
      <c r="L8" s="30"/>
    </row>
    <row r="9" spans="1:12" s="31" customFormat="1" ht="14.25">
      <c r="A9" s="32" t="s">
        <v>13</v>
      </c>
      <c r="B9" s="33">
        <f aca="true" t="shared" si="1" ref="B9:H9">+B10+B15</f>
        <v>548716.9612499999</v>
      </c>
      <c r="C9" s="33">
        <f t="shared" si="1"/>
        <v>625223.4065399999</v>
      </c>
      <c r="D9" s="33">
        <f t="shared" si="1"/>
        <v>692322.71</v>
      </c>
      <c r="E9" s="33">
        <f t="shared" si="1"/>
        <v>1866263.07779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/>
      <c r="J9" s="5">
        <f>+J10+J15</f>
        <v>0</v>
      </c>
      <c r="K9" s="5">
        <f>+K10+K15</f>
        <v>0</v>
      </c>
      <c r="L9" s="34"/>
    </row>
    <row r="10" spans="1:12" s="37" customFormat="1" ht="14.25">
      <c r="A10" s="9" t="s">
        <v>14</v>
      </c>
      <c r="B10" s="35">
        <f>SUM($B$11:$B$14)</f>
        <v>126986.51000000001</v>
      </c>
      <c r="C10" s="35">
        <f>SUM($C$11:$C$14)</f>
        <v>120777.5</v>
      </c>
      <c r="D10" s="35">
        <f>SUM($D$11:$D$14)</f>
        <v>127746.76</v>
      </c>
      <c r="E10" s="35">
        <f>SUM($E$11:$E$14)</f>
        <v>375510.76999999996</v>
      </c>
      <c r="F10" s="6">
        <f>SUM(F11:F14)</f>
        <v>0</v>
      </c>
      <c r="G10" s="6">
        <f>SUM(G11:G14)</f>
        <v>0</v>
      </c>
      <c r="H10" s="6">
        <f>SUM(H11:H14)</f>
        <v>0</v>
      </c>
      <c r="I10" s="6"/>
      <c r="J10" s="6">
        <f>SUM(J11:J14)</f>
        <v>0</v>
      </c>
      <c r="K10" s="6">
        <f>SUM(K11:K14)</f>
        <v>0</v>
      </c>
      <c r="L10" s="36"/>
    </row>
    <row r="11" spans="1:12" s="37" customFormat="1" ht="14.25">
      <c r="A11" s="38" t="s">
        <v>15</v>
      </c>
      <c r="B11" s="39">
        <v>45971.75</v>
      </c>
      <c r="C11" s="39">
        <v>47327.96</v>
      </c>
      <c r="D11" s="39">
        <v>39832.64</v>
      </c>
      <c r="E11" s="39">
        <f>SUM(B11:D11)</f>
        <v>133132.34999999998</v>
      </c>
      <c r="F11" s="6"/>
      <c r="G11" s="6"/>
      <c r="H11" s="6"/>
      <c r="I11" s="6"/>
      <c r="J11" s="6"/>
      <c r="K11" s="6"/>
      <c r="L11" s="36"/>
    </row>
    <row r="12" spans="1:12" s="37" customFormat="1" ht="14.25">
      <c r="A12" s="38" t="s">
        <v>16</v>
      </c>
      <c r="B12" s="39">
        <v>20485.55</v>
      </c>
      <c r="C12" s="39">
        <v>17863.79</v>
      </c>
      <c r="D12" s="39">
        <v>23900.29</v>
      </c>
      <c r="E12" s="39">
        <f>SUM(B12:D12)</f>
        <v>62249.63</v>
      </c>
      <c r="F12" s="6"/>
      <c r="G12" s="6"/>
      <c r="H12" s="6"/>
      <c r="I12" s="6"/>
      <c r="J12" s="6"/>
      <c r="K12" s="6"/>
      <c r="L12" s="36"/>
    </row>
    <row r="13" spans="1:12" s="37" customFormat="1" ht="14.25">
      <c r="A13" s="38" t="s">
        <v>64</v>
      </c>
      <c r="B13" s="39">
        <v>59187.69</v>
      </c>
      <c r="C13" s="39">
        <v>54089.17</v>
      </c>
      <c r="D13" s="39">
        <v>62636.71</v>
      </c>
      <c r="E13" s="39">
        <f>SUM(B13:D13)</f>
        <v>175913.57</v>
      </c>
      <c r="F13" s="6"/>
      <c r="G13" s="6"/>
      <c r="H13" s="6"/>
      <c r="I13" s="6"/>
      <c r="J13" s="6"/>
      <c r="K13" s="6"/>
      <c r="L13" s="36"/>
    </row>
    <row r="14" spans="1:12" s="37" customFormat="1" ht="14.25">
      <c r="A14" s="38" t="s">
        <v>65</v>
      </c>
      <c r="B14" s="39">
        <v>1341.52</v>
      </c>
      <c r="C14" s="39">
        <v>1496.58</v>
      </c>
      <c r="D14" s="39">
        <v>1377.12</v>
      </c>
      <c r="E14" s="39">
        <f>SUM(B14:D14)</f>
        <v>4215.219999999999</v>
      </c>
      <c r="F14" s="6"/>
      <c r="G14" s="6"/>
      <c r="H14" s="6"/>
      <c r="I14" s="6"/>
      <c r="J14" s="6"/>
      <c r="K14" s="6"/>
      <c r="L14" s="36"/>
    </row>
    <row r="15" spans="1:12" s="37" customFormat="1" ht="14.25">
      <c r="A15" s="40" t="s">
        <v>17</v>
      </c>
      <c r="B15" s="35">
        <f>+393892.5+(27837951.25/1000)</f>
        <v>421730.45125</v>
      </c>
      <c r="C15" s="35">
        <f>(926176357.79/1000)-(393892.5+(27837951.25/1000))</f>
        <v>504445.90653999994</v>
      </c>
      <c r="D15" s="35">
        <v>564575.95</v>
      </c>
      <c r="E15" s="35">
        <f>SUM(B15:D15)</f>
        <v>1490752.30779</v>
      </c>
      <c r="F15" s="6">
        <v>0</v>
      </c>
      <c r="G15" s="6">
        <v>0</v>
      </c>
      <c r="H15" s="6">
        <v>0</v>
      </c>
      <c r="I15" s="6"/>
      <c r="J15" s="6">
        <v>0</v>
      </c>
      <c r="K15" s="6">
        <v>0</v>
      </c>
      <c r="L15" s="36"/>
    </row>
    <row r="16" spans="1:12" s="37" customFormat="1" ht="14.25">
      <c r="A16" s="9" t="s">
        <v>18</v>
      </c>
      <c r="B16" s="35"/>
      <c r="C16" s="35"/>
      <c r="D16" s="35"/>
      <c r="E16" s="35"/>
      <c r="F16" s="6">
        <v>0</v>
      </c>
      <c r="G16" s="6">
        <v>0</v>
      </c>
      <c r="H16" s="6">
        <v>0</v>
      </c>
      <c r="I16" s="6"/>
      <c r="J16" s="6">
        <v>0</v>
      </c>
      <c r="K16" s="6">
        <v>0</v>
      </c>
      <c r="L16" s="36"/>
    </row>
    <row r="17" spans="1:12" s="37" customFormat="1" ht="14.25">
      <c r="A17" s="41" t="s">
        <v>19</v>
      </c>
      <c r="B17" s="33">
        <f aca="true" t="shared" si="2" ref="B17:H17">+B18+B19</f>
        <v>18661.65</v>
      </c>
      <c r="C17" s="33">
        <f t="shared" si="2"/>
        <v>16693.04</v>
      </c>
      <c r="D17" s="33">
        <f t="shared" si="2"/>
        <v>21446.35</v>
      </c>
      <c r="E17" s="33">
        <f t="shared" si="2"/>
        <v>56801.03999999999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/>
      <c r="J17" s="5">
        <f>+J18+J19</f>
        <v>0</v>
      </c>
      <c r="K17" s="5">
        <f>+K18+K19</f>
        <v>0</v>
      </c>
      <c r="L17" s="42"/>
    </row>
    <row r="18" spans="1:12" s="37" customFormat="1" ht="14.25">
      <c r="A18" s="38" t="s">
        <v>20</v>
      </c>
      <c r="B18" s="43"/>
      <c r="C18" s="43"/>
      <c r="D18" s="43"/>
      <c r="E18" s="43"/>
      <c r="F18" s="7"/>
      <c r="G18" s="7"/>
      <c r="H18" s="7"/>
      <c r="I18" s="7"/>
      <c r="J18" s="7"/>
      <c r="K18" s="7"/>
      <c r="L18" s="44"/>
    </row>
    <row r="19" spans="1:12" s="37" customFormat="1" ht="14.25">
      <c r="A19" s="38" t="s">
        <v>66</v>
      </c>
      <c r="B19" s="35">
        <f aca="true" t="shared" si="3" ref="B19:H19">SUM(B20:B21)</f>
        <v>18661.65</v>
      </c>
      <c r="C19" s="35">
        <f t="shared" si="3"/>
        <v>16693.04</v>
      </c>
      <c r="D19" s="35">
        <f t="shared" si="3"/>
        <v>21446.35</v>
      </c>
      <c r="E19" s="35">
        <f t="shared" si="3"/>
        <v>56801.03999999999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/>
      <c r="J19" s="6">
        <f>SUM(J20:J21)</f>
        <v>0</v>
      </c>
      <c r="K19" s="6">
        <f>SUM(K20:K21)</f>
        <v>0</v>
      </c>
      <c r="L19" s="36"/>
    </row>
    <row r="20" spans="1:12" s="37" customFormat="1" ht="14.25">
      <c r="A20" s="38" t="s">
        <v>67</v>
      </c>
      <c r="B20" s="43">
        <v>7050.16</v>
      </c>
      <c r="C20" s="43">
        <v>6345.15</v>
      </c>
      <c r="D20" s="43">
        <v>9521.3</v>
      </c>
      <c r="E20" s="43">
        <f>SUM(B20:D20)</f>
        <v>22916.61</v>
      </c>
      <c r="F20" s="7"/>
      <c r="G20" s="7"/>
      <c r="H20" s="7"/>
      <c r="I20" s="7"/>
      <c r="J20" s="7"/>
      <c r="K20" s="7"/>
      <c r="L20" s="44"/>
    </row>
    <row r="21" spans="1:12" s="37" customFormat="1" ht="14.25">
      <c r="A21" s="38" t="s">
        <v>68</v>
      </c>
      <c r="B21" s="43">
        <v>11611.49</v>
      </c>
      <c r="C21" s="43">
        <v>10347.89</v>
      </c>
      <c r="D21" s="43">
        <f>11925.05</f>
        <v>11925.05</v>
      </c>
      <c r="E21" s="43">
        <f>SUM(B21:D21)</f>
        <v>33884.42999999999</v>
      </c>
      <c r="F21" s="7"/>
      <c r="G21" s="7"/>
      <c r="H21" s="7"/>
      <c r="I21" s="7"/>
      <c r="J21" s="7"/>
      <c r="K21" s="7"/>
      <c r="L21" s="44"/>
    </row>
    <row r="22" spans="1:12" s="37" customFormat="1" ht="14.25">
      <c r="A22" s="9" t="s">
        <v>21</v>
      </c>
      <c r="B22" s="35"/>
      <c r="C22" s="35"/>
      <c r="D22" s="35"/>
      <c r="E22" s="35"/>
      <c r="F22" s="6">
        <v>0</v>
      </c>
      <c r="G22" s="6">
        <v>0</v>
      </c>
      <c r="H22" s="6">
        <v>0</v>
      </c>
      <c r="I22" s="6"/>
      <c r="J22" s="6">
        <v>0</v>
      </c>
      <c r="K22" s="6">
        <v>0</v>
      </c>
      <c r="L22" s="36"/>
    </row>
    <row r="23" spans="1:12" s="37" customFormat="1" ht="14.25">
      <c r="A23" s="9" t="s">
        <v>22</v>
      </c>
      <c r="B23" s="35"/>
      <c r="C23" s="35"/>
      <c r="D23" s="35"/>
      <c r="E23" s="35"/>
      <c r="F23" s="6">
        <v>0</v>
      </c>
      <c r="G23" s="6">
        <v>0</v>
      </c>
      <c r="H23" s="6">
        <v>0</v>
      </c>
      <c r="I23" s="6"/>
      <c r="J23" s="6">
        <v>0</v>
      </c>
      <c r="K23" s="6">
        <v>0</v>
      </c>
      <c r="L23" s="36"/>
    </row>
    <row r="24" spans="1:12" s="37" customFormat="1" ht="14.25">
      <c r="A24" s="9" t="s">
        <v>23</v>
      </c>
      <c r="B24" s="35">
        <v>4306.04</v>
      </c>
      <c r="C24" s="35">
        <v>4942.16</v>
      </c>
      <c r="D24" s="35">
        <v>9779.17</v>
      </c>
      <c r="E24" s="35">
        <f>SUM(B24:D24)</f>
        <v>19027.370000000003</v>
      </c>
      <c r="F24" s="45">
        <v>0</v>
      </c>
      <c r="G24" s="6">
        <v>0</v>
      </c>
      <c r="H24" s="6">
        <v>0</v>
      </c>
      <c r="I24" s="6"/>
      <c r="J24" s="6">
        <v>0</v>
      </c>
      <c r="K24" s="6">
        <v>0</v>
      </c>
      <c r="L24" s="36"/>
    </row>
    <row r="25" spans="1:12" s="37" customFormat="1" ht="14.25">
      <c r="A25" s="9" t="s">
        <v>24</v>
      </c>
      <c r="B25" s="35">
        <f aca="true" t="shared" si="4" ref="B25:H25">+B26+B27+B28</f>
        <v>0</v>
      </c>
      <c r="C25" s="35">
        <f t="shared" si="4"/>
        <v>0</v>
      </c>
      <c r="D25" s="35">
        <f t="shared" si="4"/>
        <v>0</v>
      </c>
      <c r="E25" s="35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/>
      <c r="J25" s="6">
        <f>+J26+J27+J28</f>
        <v>0</v>
      </c>
      <c r="K25" s="6">
        <f>+K26+K27+K28</f>
        <v>0</v>
      </c>
      <c r="L25" s="36"/>
    </row>
    <row r="26" spans="1:12" s="37" customFormat="1" ht="14.25">
      <c r="A26" s="38" t="s">
        <v>25</v>
      </c>
      <c r="B26" s="35"/>
      <c r="C26" s="35"/>
      <c r="D26" s="35"/>
      <c r="E26" s="35"/>
      <c r="F26" s="6"/>
      <c r="G26" s="6"/>
      <c r="H26" s="6"/>
      <c r="I26" s="6"/>
      <c r="J26" s="6"/>
      <c r="K26" s="6"/>
      <c r="L26" s="36"/>
    </row>
    <row r="27" spans="1:12" s="37" customFormat="1" ht="14.25">
      <c r="A27" s="38" t="s">
        <v>26</v>
      </c>
      <c r="B27" s="35"/>
      <c r="C27" s="35"/>
      <c r="D27" s="35"/>
      <c r="E27" s="35"/>
      <c r="F27" s="6"/>
      <c r="G27" s="6"/>
      <c r="H27" s="6"/>
      <c r="I27" s="6"/>
      <c r="J27" s="6"/>
      <c r="K27" s="6"/>
      <c r="L27" s="36"/>
    </row>
    <row r="28" spans="1:12" s="37" customFormat="1" ht="14.25">
      <c r="A28" s="38" t="s">
        <v>27</v>
      </c>
      <c r="B28" s="35"/>
      <c r="C28" s="35"/>
      <c r="D28" s="35"/>
      <c r="E28" s="35"/>
      <c r="F28" s="6"/>
      <c r="G28" s="6"/>
      <c r="H28" s="6"/>
      <c r="I28" s="6"/>
      <c r="J28" s="6"/>
      <c r="K28" s="6"/>
      <c r="L28" s="36"/>
    </row>
    <row r="29" spans="1:12" s="31" customFormat="1" ht="14.25">
      <c r="A29" s="12" t="s">
        <v>28</v>
      </c>
      <c r="B29" s="13">
        <f>B30+B35+B36</f>
        <v>412132.87999999995</v>
      </c>
      <c r="C29" s="13">
        <f>C30+C35+C36</f>
        <v>533498.32</v>
      </c>
      <c r="D29" s="13">
        <f>D30+D35+D36</f>
        <v>536526.5461099999</v>
      </c>
      <c r="E29" s="13">
        <f>E30+E35+E36</f>
        <v>1482157.74611</v>
      </c>
      <c r="F29" s="4">
        <f>F30+F35+F36</f>
        <v>0</v>
      </c>
      <c r="G29" s="4"/>
      <c r="H29" s="4"/>
      <c r="I29" s="4"/>
      <c r="J29" s="4"/>
      <c r="K29" s="4"/>
      <c r="L29" s="30"/>
    </row>
    <row r="30" spans="1:12" s="31" customFormat="1" ht="14.25">
      <c r="A30" s="32" t="s">
        <v>29</v>
      </c>
      <c r="B30" s="33">
        <f>SUM(B31:B34)</f>
        <v>396399.54999999993</v>
      </c>
      <c r="C30" s="33">
        <f>SUM(C31:C34)</f>
        <v>503098.45999999996</v>
      </c>
      <c r="D30" s="33">
        <f>SUM(D31:D34)</f>
        <v>512560.93999999994</v>
      </c>
      <c r="E30" s="33">
        <f>SUM(E31:E34)</f>
        <v>1412058.95</v>
      </c>
      <c r="F30" s="5">
        <f>SUM(F31:F34)</f>
        <v>0</v>
      </c>
      <c r="G30" s="5"/>
      <c r="H30" s="5"/>
      <c r="I30" s="5"/>
      <c r="J30" s="5"/>
      <c r="K30" s="5"/>
      <c r="L30" s="34"/>
    </row>
    <row r="31" spans="1:12" s="46" customFormat="1" ht="14.25">
      <c r="A31" s="38" t="s">
        <v>30</v>
      </c>
      <c r="B31" s="43">
        <v>298181.16</v>
      </c>
      <c r="C31" s="43">
        <v>354231.6</v>
      </c>
      <c r="D31" s="43">
        <v>330827.93</v>
      </c>
      <c r="E31" s="43">
        <f aca="true" t="shared" si="5" ref="E31:E36">SUM(B31:D31)</f>
        <v>983240.69</v>
      </c>
      <c r="F31" s="7"/>
      <c r="G31" s="7"/>
      <c r="H31" s="7"/>
      <c r="I31" s="7"/>
      <c r="J31" s="7"/>
      <c r="K31" s="7"/>
      <c r="L31" s="44"/>
    </row>
    <row r="32" spans="1:12" s="46" customFormat="1" ht="14.25">
      <c r="A32" s="38" t="s">
        <v>69</v>
      </c>
      <c r="B32" s="43">
        <f>7680.97</f>
        <v>7680.97</v>
      </c>
      <c r="C32" s="43">
        <v>10693.49</v>
      </c>
      <c r="D32" s="43">
        <v>14583.1</v>
      </c>
      <c r="E32" s="43">
        <f t="shared" si="5"/>
        <v>32957.56</v>
      </c>
      <c r="F32" s="7">
        <v>0</v>
      </c>
      <c r="G32" s="7"/>
      <c r="H32" s="7"/>
      <c r="I32" s="7"/>
      <c r="J32" s="7"/>
      <c r="K32" s="7"/>
      <c r="L32" s="44"/>
    </row>
    <row r="33" spans="1:12" s="46" customFormat="1" ht="14.25">
      <c r="A33" s="38" t="s">
        <v>70</v>
      </c>
      <c r="B33" s="43">
        <v>74548.7</v>
      </c>
      <c r="C33" s="43">
        <v>122193.36</v>
      </c>
      <c r="D33" s="43">
        <v>152261.9</v>
      </c>
      <c r="E33" s="43">
        <f t="shared" si="5"/>
        <v>349003.95999999996</v>
      </c>
      <c r="F33" s="7"/>
      <c r="G33" s="7"/>
      <c r="H33" s="7"/>
      <c r="I33" s="7"/>
      <c r="J33" s="7"/>
      <c r="K33" s="7"/>
      <c r="L33" s="44"/>
    </row>
    <row r="34" spans="1:12" s="46" customFormat="1" ht="14.25">
      <c r="A34" s="38" t="s">
        <v>31</v>
      </c>
      <c r="B34" s="43">
        <v>15988.72</v>
      </c>
      <c r="C34" s="43">
        <v>15980.01</v>
      </c>
      <c r="D34" s="43">
        <v>14888.01</v>
      </c>
      <c r="E34" s="43">
        <f t="shared" si="5"/>
        <v>46856.74</v>
      </c>
      <c r="F34" s="7">
        <v>0</v>
      </c>
      <c r="G34" s="7"/>
      <c r="H34" s="7"/>
      <c r="I34" s="7"/>
      <c r="J34" s="7"/>
      <c r="K34" s="7"/>
      <c r="L34" s="44"/>
    </row>
    <row r="35" spans="1:12" s="37" customFormat="1" ht="14.25">
      <c r="A35" s="9" t="s">
        <v>32</v>
      </c>
      <c r="B35" s="35">
        <v>11192.59</v>
      </c>
      <c r="C35" s="35">
        <v>10676.6</v>
      </c>
      <c r="D35" s="35">
        <f>7198286.11/1000</f>
        <v>7198.28611</v>
      </c>
      <c r="E35" s="43">
        <f t="shared" si="5"/>
        <v>29067.476110000003</v>
      </c>
      <c r="F35" s="6"/>
      <c r="G35" s="6"/>
      <c r="H35" s="6"/>
      <c r="I35" s="6"/>
      <c r="J35" s="6"/>
      <c r="K35" s="6"/>
      <c r="L35" s="36"/>
    </row>
    <row r="36" spans="1:12" s="37" customFormat="1" ht="14.25">
      <c r="A36" s="47" t="s">
        <v>33</v>
      </c>
      <c r="B36" s="48">
        <v>4540.74</v>
      </c>
      <c r="C36" s="48">
        <v>19723.26</v>
      </c>
      <c r="D36" s="48">
        <v>16767.32</v>
      </c>
      <c r="E36" s="43">
        <f t="shared" si="5"/>
        <v>41031.32</v>
      </c>
      <c r="F36" s="8"/>
      <c r="G36" s="8"/>
      <c r="H36" s="8"/>
      <c r="I36" s="8"/>
      <c r="J36" s="8"/>
      <c r="K36" s="8"/>
      <c r="L36" s="49"/>
    </row>
    <row r="37" spans="1:12" s="31" customFormat="1" ht="14.25">
      <c r="A37" s="12" t="s">
        <v>34</v>
      </c>
      <c r="B37" s="13">
        <f aca="true" t="shared" si="6" ref="B37:H37">+B8-B29</f>
        <v>159551.77125000005</v>
      </c>
      <c r="C37" s="13">
        <f t="shared" si="6"/>
        <v>113360.28654</v>
      </c>
      <c r="D37" s="13">
        <f t="shared" si="6"/>
        <v>187021.6838900001</v>
      </c>
      <c r="E37" s="13">
        <f t="shared" si="6"/>
        <v>459933.7416800002</v>
      </c>
      <c r="F37" s="4">
        <f t="shared" si="6"/>
        <v>0</v>
      </c>
      <c r="G37" s="4">
        <f t="shared" si="6"/>
        <v>0</v>
      </c>
      <c r="H37" s="4">
        <f t="shared" si="6"/>
        <v>0</v>
      </c>
      <c r="I37" s="4"/>
      <c r="J37" s="4">
        <f>+J8-J29</f>
        <v>0</v>
      </c>
      <c r="K37" s="4">
        <f>+K8-K29</f>
        <v>0</v>
      </c>
      <c r="L37" s="30"/>
    </row>
    <row r="38" spans="1:12" s="31" customFormat="1" ht="14.25">
      <c r="A38" s="12" t="s">
        <v>35</v>
      </c>
      <c r="B38" s="13">
        <f aca="true" t="shared" si="7" ref="B38:H38">+B39+B40+B44+B45</f>
        <v>16407.75</v>
      </c>
      <c r="C38" s="13">
        <f t="shared" si="7"/>
        <v>126864.74783000001</v>
      </c>
      <c r="D38" s="13">
        <f t="shared" si="7"/>
        <v>58251.869999999995</v>
      </c>
      <c r="E38" s="13">
        <f t="shared" si="7"/>
        <v>201524.36783</v>
      </c>
      <c r="F38" s="4">
        <f t="shared" si="7"/>
        <v>0</v>
      </c>
      <c r="G38" s="4">
        <f t="shared" si="7"/>
        <v>0</v>
      </c>
      <c r="H38" s="4">
        <f t="shared" si="7"/>
        <v>0</v>
      </c>
      <c r="I38" s="4"/>
      <c r="J38" s="4">
        <f>+J39+J40+J44+J45</f>
        <v>0</v>
      </c>
      <c r="K38" s="4">
        <f>+K39+K40+K44+K45</f>
        <v>0</v>
      </c>
      <c r="L38" s="30"/>
    </row>
    <row r="39" spans="1:12" s="37" customFormat="1" ht="14.25">
      <c r="A39" s="9" t="s">
        <v>36</v>
      </c>
      <c r="B39" s="35">
        <v>8329.16</v>
      </c>
      <c r="C39" s="35">
        <v>8918.6</v>
      </c>
      <c r="D39" s="35">
        <v>10745.14</v>
      </c>
      <c r="E39" s="35">
        <f>SUM(B39:D39)</f>
        <v>27992.9</v>
      </c>
      <c r="F39" s="6">
        <v>0</v>
      </c>
      <c r="G39" s="6">
        <v>0</v>
      </c>
      <c r="H39" s="6">
        <v>0</v>
      </c>
      <c r="I39" s="6"/>
      <c r="J39" s="6">
        <v>0</v>
      </c>
      <c r="K39" s="6">
        <v>0</v>
      </c>
      <c r="L39" s="36"/>
    </row>
    <row r="40" spans="1:12" s="37" customFormat="1" ht="14.25">
      <c r="A40" s="9" t="s">
        <v>37</v>
      </c>
      <c r="B40" s="35">
        <f aca="true" t="shared" si="8" ref="B40:H40">+B41+B42+B43</f>
        <v>8078.59</v>
      </c>
      <c r="C40" s="35">
        <f t="shared" si="8"/>
        <v>117946.14783</v>
      </c>
      <c r="D40" s="35">
        <f t="shared" si="8"/>
        <v>12506.73</v>
      </c>
      <c r="E40" s="35">
        <f t="shared" si="8"/>
        <v>138531.46783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/>
      <c r="J40" s="6">
        <f>+J41+J42+J43</f>
        <v>0</v>
      </c>
      <c r="K40" s="6">
        <f>+K41+K42+K43</f>
        <v>0</v>
      </c>
      <c r="L40" s="36"/>
    </row>
    <row r="41" spans="1:12" s="37" customFormat="1" ht="14.25">
      <c r="A41" s="38" t="s">
        <v>25</v>
      </c>
      <c r="B41" s="35">
        <v>8078.59</v>
      </c>
      <c r="C41" s="35">
        <f>18024737.83/1000-8078.59</f>
        <v>9946.147829999998</v>
      </c>
      <c r="D41" s="35">
        <v>12506.73</v>
      </c>
      <c r="E41" s="35">
        <f>SUM(B41:D41)</f>
        <v>30531.467829999998</v>
      </c>
      <c r="F41" s="6"/>
      <c r="G41" s="6"/>
      <c r="H41" s="6"/>
      <c r="I41" s="6"/>
      <c r="J41" s="6"/>
      <c r="K41" s="6"/>
      <c r="L41" s="36"/>
    </row>
    <row r="42" spans="1:12" s="37" customFormat="1" ht="14.25">
      <c r="A42" s="38" t="s">
        <v>26</v>
      </c>
      <c r="B42" s="35"/>
      <c r="C42" s="35">
        <v>108000</v>
      </c>
      <c r="D42" s="35">
        <v>0</v>
      </c>
      <c r="E42" s="35">
        <f>SUM(B42:D42)</f>
        <v>108000</v>
      </c>
      <c r="F42" s="6"/>
      <c r="G42" s="6"/>
      <c r="H42" s="6"/>
      <c r="I42" s="6"/>
      <c r="J42" s="6"/>
      <c r="K42" s="6"/>
      <c r="L42" s="36"/>
    </row>
    <row r="43" spans="1:12" s="37" customFormat="1" ht="14.25">
      <c r="A43" s="38" t="s">
        <v>38</v>
      </c>
      <c r="B43" s="35"/>
      <c r="C43" s="35"/>
      <c r="D43" s="35"/>
      <c r="E43" s="35">
        <f>SUM(B43:D43)</f>
        <v>0</v>
      </c>
      <c r="F43" s="6"/>
      <c r="G43" s="6"/>
      <c r="H43" s="6"/>
      <c r="I43" s="6"/>
      <c r="J43" s="6"/>
      <c r="K43" s="6"/>
      <c r="L43" s="36"/>
    </row>
    <row r="44" spans="1:12" s="37" customFormat="1" ht="14.25">
      <c r="A44" s="9" t="s">
        <v>39</v>
      </c>
      <c r="B44" s="35"/>
      <c r="C44" s="35"/>
      <c r="D44" s="35"/>
      <c r="E44" s="35">
        <f>SUM(B44:D44)</f>
        <v>0</v>
      </c>
      <c r="F44" s="6">
        <v>0</v>
      </c>
      <c r="G44" s="6">
        <v>0</v>
      </c>
      <c r="H44" s="6">
        <v>0</v>
      </c>
      <c r="I44" s="6"/>
      <c r="J44" s="6">
        <v>0</v>
      </c>
      <c r="K44" s="6">
        <v>0</v>
      </c>
      <c r="L44" s="36"/>
    </row>
    <row r="45" spans="1:12" s="37" customFormat="1" ht="14.25">
      <c r="A45" s="9" t="s">
        <v>40</v>
      </c>
      <c r="B45" s="35"/>
      <c r="C45" s="35"/>
      <c r="D45" s="35">
        <v>35000</v>
      </c>
      <c r="E45" s="35">
        <f>SUM(B45:D45)</f>
        <v>35000</v>
      </c>
      <c r="F45" s="6">
        <v>0</v>
      </c>
      <c r="G45" s="6">
        <v>0</v>
      </c>
      <c r="H45" s="6">
        <v>0</v>
      </c>
      <c r="I45" s="6"/>
      <c r="J45" s="6">
        <v>0</v>
      </c>
      <c r="K45" s="6">
        <v>0</v>
      </c>
      <c r="L45" s="36"/>
    </row>
    <row r="46" spans="1:12" s="31" customFormat="1" ht="14.25">
      <c r="A46" s="12" t="s">
        <v>41</v>
      </c>
      <c r="B46" s="13">
        <f aca="true" t="shared" si="9" ref="B46:H46">+B47+B48+B49</f>
        <v>77195.68</v>
      </c>
      <c r="C46" s="13">
        <f t="shared" si="9"/>
        <v>51611.39</v>
      </c>
      <c r="D46" s="13">
        <f t="shared" si="9"/>
        <v>15898.64</v>
      </c>
      <c r="E46" s="13">
        <f t="shared" si="9"/>
        <v>144705.71</v>
      </c>
      <c r="F46" s="4">
        <f t="shared" si="9"/>
        <v>0</v>
      </c>
      <c r="G46" s="4">
        <f t="shared" si="9"/>
        <v>0</v>
      </c>
      <c r="H46" s="4">
        <f t="shared" si="9"/>
        <v>0</v>
      </c>
      <c r="I46" s="4"/>
      <c r="J46" s="4">
        <f>+J47+J48+J49</f>
        <v>0</v>
      </c>
      <c r="K46" s="4">
        <f>+K47+K48+K49</f>
        <v>0</v>
      </c>
      <c r="L46" s="30"/>
    </row>
    <row r="47" spans="1:12" s="37" customFormat="1" ht="14.25">
      <c r="A47" s="9" t="s">
        <v>42</v>
      </c>
      <c r="B47" s="35">
        <f>76507.4+688.28</f>
        <v>77195.68</v>
      </c>
      <c r="C47" s="35">
        <f>48350.67+3260.72</f>
        <v>51611.39</v>
      </c>
      <c r="D47" s="35">
        <f>11668.45+4230.19</f>
        <v>15898.64</v>
      </c>
      <c r="E47" s="35">
        <f>SUM(B47:D47)</f>
        <v>144705.71</v>
      </c>
      <c r="F47" s="6">
        <v>0</v>
      </c>
      <c r="G47" s="6"/>
      <c r="H47" s="6"/>
      <c r="I47" s="6"/>
      <c r="J47" s="6"/>
      <c r="K47" s="6"/>
      <c r="L47" s="36"/>
    </row>
    <row r="48" spans="1:12" s="37" customFormat="1" ht="14.25">
      <c r="A48" s="9" t="s">
        <v>43</v>
      </c>
      <c r="B48" s="35"/>
      <c r="C48" s="35"/>
      <c r="D48" s="35"/>
      <c r="E48" s="35"/>
      <c r="F48" s="6"/>
      <c r="G48" s="6"/>
      <c r="H48" s="6"/>
      <c r="I48" s="6"/>
      <c r="J48" s="6"/>
      <c r="K48" s="6"/>
      <c r="L48" s="36"/>
    </row>
    <row r="49" spans="1:12" s="37" customFormat="1" ht="14.25">
      <c r="A49" s="9" t="s">
        <v>44</v>
      </c>
      <c r="B49" s="35"/>
      <c r="C49" s="35"/>
      <c r="D49" s="35"/>
      <c r="E49" s="35"/>
      <c r="F49" s="6"/>
      <c r="G49" s="6"/>
      <c r="H49" s="6"/>
      <c r="I49" s="6"/>
      <c r="J49" s="6"/>
      <c r="K49" s="6"/>
      <c r="L49" s="36"/>
    </row>
    <row r="50" spans="1:12" s="31" customFormat="1" ht="14.25">
      <c r="A50" s="12" t="s">
        <v>45</v>
      </c>
      <c r="B50" s="13">
        <f aca="true" t="shared" si="10" ref="B50:H50">+B8+B38</f>
        <v>588092.40125</v>
      </c>
      <c r="C50" s="13">
        <f t="shared" si="10"/>
        <v>773723.35437</v>
      </c>
      <c r="D50" s="13">
        <f t="shared" si="10"/>
        <v>781800.1</v>
      </c>
      <c r="E50" s="13">
        <f t="shared" si="10"/>
        <v>2143615.85562</v>
      </c>
      <c r="F50" s="4">
        <f t="shared" si="10"/>
        <v>0</v>
      </c>
      <c r="G50" s="4">
        <f t="shared" si="10"/>
        <v>0</v>
      </c>
      <c r="H50" s="4">
        <f t="shared" si="10"/>
        <v>0</v>
      </c>
      <c r="I50" s="4"/>
      <c r="J50" s="4">
        <f>+J8+J38</f>
        <v>0</v>
      </c>
      <c r="K50" s="4">
        <f>+K8+K38</f>
        <v>0</v>
      </c>
      <c r="L50" s="30"/>
    </row>
    <row r="51" spans="1:12" s="31" customFormat="1" ht="14.25">
      <c r="A51" s="12" t="s">
        <v>46</v>
      </c>
      <c r="B51" s="13">
        <f aca="true" t="shared" si="11" ref="B51:H51">+B29+B46</f>
        <v>489328.55999999994</v>
      </c>
      <c r="C51" s="13">
        <f t="shared" si="11"/>
        <v>585109.71</v>
      </c>
      <c r="D51" s="13">
        <f t="shared" si="11"/>
        <v>552425.1861099999</v>
      </c>
      <c r="E51" s="13">
        <f t="shared" si="11"/>
        <v>1626863.45611</v>
      </c>
      <c r="F51" s="4">
        <f t="shared" si="11"/>
        <v>0</v>
      </c>
      <c r="G51" s="4">
        <f t="shared" si="11"/>
        <v>0</v>
      </c>
      <c r="H51" s="4">
        <f t="shared" si="11"/>
        <v>0</v>
      </c>
      <c r="I51" s="4"/>
      <c r="J51" s="4">
        <f>+J29+J46</f>
        <v>0</v>
      </c>
      <c r="K51" s="4">
        <f>+K29+K46</f>
        <v>0</v>
      </c>
      <c r="L51" s="30"/>
    </row>
    <row r="52" spans="1:12" s="50" customFormat="1" ht="14.25">
      <c r="A52" s="10" t="s">
        <v>47</v>
      </c>
      <c r="B52" s="13">
        <f aca="true" t="shared" si="12" ref="B52:H52">+B50-B51</f>
        <v>98763.84125000006</v>
      </c>
      <c r="C52" s="13">
        <f t="shared" si="12"/>
        <v>188613.64437</v>
      </c>
      <c r="D52" s="13">
        <f t="shared" si="12"/>
        <v>229374.91389000008</v>
      </c>
      <c r="E52" s="13">
        <f t="shared" si="12"/>
        <v>516752.39951000013</v>
      </c>
      <c r="F52" s="4">
        <f t="shared" si="12"/>
        <v>0</v>
      </c>
      <c r="G52" s="4">
        <f t="shared" si="12"/>
        <v>0</v>
      </c>
      <c r="H52" s="4">
        <f t="shared" si="12"/>
        <v>0</v>
      </c>
      <c r="I52" s="4"/>
      <c r="J52" s="4">
        <f>+J50-J51</f>
        <v>0</v>
      </c>
      <c r="K52" s="4">
        <f>+K50-K51</f>
        <v>0</v>
      </c>
      <c r="L52" s="30"/>
    </row>
    <row r="53" spans="1:12" s="52" customFormat="1" ht="14.25">
      <c r="A53" s="9" t="s">
        <v>48</v>
      </c>
      <c r="B53" s="35">
        <v>15988.72</v>
      </c>
      <c r="C53" s="35">
        <v>15980.01</v>
      </c>
      <c r="D53" s="35">
        <v>14888.01</v>
      </c>
      <c r="E53" s="35">
        <f>SUM(B53:D53)</f>
        <v>46856.74</v>
      </c>
      <c r="F53" s="51">
        <v>0</v>
      </c>
      <c r="G53" s="6">
        <v>0</v>
      </c>
      <c r="H53" s="6">
        <v>0</v>
      </c>
      <c r="I53" s="6"/>
      <c r="J53" s="6">
        <v>0</v>
      </c>
      <c r="K53" s="6">
        <v>0</v>
      </c>
      <c r="L53" s="36"/>
    </row>
    <row r="54" spans="1:12" s="52" customFormat="1" ht="14.25">
      <c r="A54" s="9" t="s">
        <v>49</v>
      </c>
      <c r="B54" s="35">
        <v>15988.72</v>
      </c>
      <c r="C54" s="35">
        <v>15980.01</v>
      </c>
      <c r="D54" s="35">
        <v>14888.01</v>
      </c>
      <c r="E54" s="35">
        <f>SUM(B54:D54)</f>
        <v>46856.74</v>
      </c>
      <c r="F54" s="6">
        <v>0</v>
      </c>
      <c r="G54" s="6">
        <v>0</v>
      </c>
      <c r="H54" s="6">
        <v>0</v>
      </c>
      <c r="I54" s="6"/>
      <c r="J54" s="6">
        <v>0</v>
      </c>
      <c r="K54" s="6">
        <v>0</v>
      </c>
      <c r="L54" s="36"/>
    </row>
    <row r="55" spans="1:12" s="50" customFormat="1" ht="14.25">
      <c r="A55" s="10" t="s">
        <v>50</v>
      </c>
      <c r="B55" s="13">
        <f aca="true" t="shared" si="13" ref="B55:H55">+B52+B53-B54</f>
        <v>98763.84125000006</v>
      </c>
      <c r="C55" s="13">
        <f t="shared" si="13"/>
        <v>188613.64437</v>
      </c>
      <c r="D55" s="13">
        <f t="shared" si="13"/>
        <v>229374.91389000008</v>
      </c>
      <c r="E55" s="13">
        <f t="shared" si="13"/>
        <v>516752.39951000013</v>
      </c>
      <c r="F55" s="53">
        <f t="shared" si="13"/>
        <v>0</v>
      </c>
      <c r="G55" s="4">
        <f t="shared" si="13"/>
        <v>0</v>
      </c>
      <c r="H55" s="4">
        <f t="shared" si="13"/>
        <v>0</v>
      </c>
      <c r="I55" s="4"/>
      <c r="J55" s="4">
        <f>+J52+J53-J54</f>
        <v>0</v>
      </c>
      <c r="K55" s="4">
        <f>+K52+K53-K54</f>
        <v>0</v>
      </c>
      <c r="L55" s="30"/>
    </row>
    <row r="56" spans="1:14" s="57" customFormat="1" ht="22.5" customHeight="1">
      <c r="A56" s="54"/>
      <c r="B56" s="55"/>
      <c r="C56" s="55"/>
      <c r="D56" s="55"/>
      <c r="E56" s="55"/>
      <c r="F56" s="11"/>
      <c r="G56" s="11"/>
      <c r="H56" s="11"/>
      <c r="I56" s="11"/>
      <c r="J56" s="11"/>
      <c r="K56" s="11"/>
      <c r="L56" s="56"/>
      <c r="N56" s="58"/>
    </row>
    <row r="57" spans="1:12" ht="16.5" customHeight="1">
      <c r="A57" s="12" t="s">
        <v>51</v>
      </c>
      <c r="B57" s="13">
        <f>B51-B35</f>
        <v>478135.9699999999</v>
      </c>
      <c r="C57" s="13">
        <f>C51-C35</f>
        <v>574433.11</v>
      </c>
      <c r="D57" s="13">
        <f>D51-D35</f>
        <v>545226.8999999999</v>
      </c>
      <c r="E57" s="13">
        <f>E51-E35</f>
        <v>1597795.98</v>
      </c>
      <c r="F57" s="53"/>
      <c r="G57" s="4">
        <f>+G52+G35</f>
        <v>0</v>
      </c>
      <c r="H57" s="4">
        <f>+H52+H35</f>
        <v>0</v>
      </c>
      <c r="I57" s="4"/>
      <c r="J57" s="4">
        <f>+J52+J35</f>
        <v>0</v>
      </c>
      <c r="K57" s="4">
        <f>+K52+K35</f>
        <v>0</v>
      </c>
      <c r="L57" s="30"/>
    </row>
    <row r="58" spans="1:12" ht="14.25">
      <c r="A58" s="12" t="s">
        <v>52</v>
      </c>
      <c r="B58" s="13">
        <f>B50-B57</f>
        <v>109956.43125000008</v>
      </c>
      <c r="C58" s="13">
        <f>C50-C57</f>
        <v>199290.24436999997</v>
      </c>
      <c r="D58" s="13">
        <f>D50-D57</f>
        <v>236573.20000000007</v>
      </c>
      <c r="E58" s="13">
        <f>E50-E57</f>
        <v>545819.8756200001</v>
      </c>
      <c r="F58" s="4">
        <f>+F51-F35</f>
        <v>0</v>
      </c>
      <c r="G58" s="4">
        <f>+G51-G35</f>
        <v>0</v>
      </c>
      <c r="H58" s="4">
        <f>+H51-H35</f>
        <v>0</v>
      </c>
      <c r="I58" s="4"/>
      <c r="J58" s="4">
        <f>+J51-J35</f>
        <v>0</v>
      </c>
      <c r="K58" s="4">
        <f>+K51-K35</f>
        <v>0</v>
      </c>
      <c r="L58" s="30"/>
    </row>
    <row r="59" spans="1:12" s="62" customFormat="1" ht="14.25">
      <c r="A59" s="54"/>
      <c r="B59" s="59"/>
      <c r="C59" s="59"/>
      <c r="D59" s="59"/>
      <c r="E59" s="59"/>
      <c r="F59" s="60"/>
      <c r="G59" s="60"/>
      <c r="H59" s="60"/>
      <c r="I59" s="60"/>
      <c r="J59" s="60"/>
      <c r="K59" s="60"/>
      <c r="L59" s="61"/>
    </row>
    <row r="60" spans="1:12" ht="14.25">
      <c r="A60" s="63" t="s">
        <v>53</v>
      </c>
      <c r="B60" s="13">
        <f aca="true" t="shared" si="14" ref="B60:H60">+B61+B62</f>
        <v>133813.75</v>
      </c>
      <c r="C60" s="13">
        <f t="shared" si="14"/>
        <v>55368.871000000014</v>
      </c>
      <c r="D60" s="13">
        <f t="shared" si="14"/>
        <v>-6768.7697700000135</v>
      </c>
      <c r="E60" s="13">
        <f t="shared" si="14"/>
        <v>182413.85123</v>
      </c>
      <c r="F60" s="14">
        <f t="shared" si="14"/>
        <v>0</v>
      </c>
      <c r="G60" s="14">
        <f t="shared" si="14"/>
        <v>0</v>
      </c>
      <c r="H60" s="14">
        <f t="shared" si="14"/>
        <v>0</v>
      </c>
      <c r="I60" s="14"/>
      <c r="J60" s="14">
        <f>+J61+J62</f>
        <v>0</v>
      </c>
      <c r="K60" s="14">
        <f>+K61+K62</f>
        <v>0</v>
      </c>
      <c r="L60" s="64"/>
    </row>
    <row r="61" spans="1:12" ht="14.25">
      <c r="A61" s="65" t="s">
        <v>54</v>
      </c>
      <c r="B61" s="35">
        <v>0</v>
      </c>
      <c r="C61" s="35">
        <v>0</v>
      </c>
      <c r="D61" s="35">
        <v>0</v>
      </c>
      <c r="E61" s="35">
        <v>0</v>
      </c>
      <c r="F61" s="15"/>
      <c r="G61" s="15"/>
      <c r="H61" s="15"/>
      <c r="I61" s="15"/>
      <c r="J61" s="15"/>
      <c r="K61" s="15"/>
      <c r="L61" s="66"/>
    </row>
    <row r="62" spans="1:12" ht="14.25">
      <c r="A62" s="65" t="s">
        <v>55</v>
      </c>
      <c r="B62" s="35">
        <f>64462.6+69351.15</f>
        <v>133813.75</v>
      </c>
      <c r="C62" s="35">
        <f>(78247.82+110935.051)-133814</f>
        <v>55368.871000000014</v>
      </c>
      <c r="D62" s="35">
        <f>89525.45791+92888.39332-B62-C62</f>
        <v>-6768.7697700000135</v>
      </c>
      <c r="E62" s="35">
        <f>89525.45791+92888.39332</f>
        <v>182413.85123</v>
      </c>
      <c r="F62" s="15"/>
      <c r="G62" s="15"/>
      <c r="H62" s="15"/>
      <c r="I62" s="15"/>
      <c r="J62" s="15"/>
      <c r="K62" s="15"/>
      <c r="L62" s="66"/>
    </row>
    <row r="63" spans="1:12" ht="14.25">
      <c r="A63" s="63" t="s">
        <v>56</v>
      </c>
      <c r="B63" s="13">
        <f aca="true" t="shared" si="15" ref="B63:H63">+B64+B65</f>
        <v>232577.58899</v>
      </c>
      <c r="C63" s="13">
        <f t="shared" si="15"/>
        <v>243982.51537</v>
      </c>
      <c r="D63" s="13">
        <f t="shared" si="15"/>
        <v>222606.14412000007</v>
      </c>
      <c r="E63" s="13">
        <f t="shared" si="15"/>
        <v>699166.2507400002</v>
      </c>
      <c r="F63" s="14">
        <f t="shared" si="15"/>
        <v>0</v>
      </c>
      <c r="G63" s="14">
        <f t="shared" si="15"/>
        <v>0</v>
      </c>
      <c r="H63" s="14">
        <f t="shared" si="15"/>
        <v>0</v>
      </c>
      <c r="I63" s="14"/>
      <c r="J63" s="14">
        <f>+J64+J65</f>
        <v>0</v>
      </c>
      <c r="K63" s="14">
        <f>+K64+K65</f>
        <v>0</v>
      </c>
      <c r="L63" s="64"/>
    </row>
    <row r="64" spans="1:12" ht="14.25">
      <c r="A64" s="65" t="s">
        <v>57</v>
      </c>
      <c r="B64" s="35">
        <v>72534.78</v>
      </c>
      <c r="C64" s="35">
        <f>C55+C62-C65</f>
        <v>184001.26237</v>
      </c>
      <c r="D64" s="35">
        <f>D55+D62-D65</f>
        <v>174920.00119000007</v>
      </c>
      <c r="E64" s="35">
        <f>E55+E62-E65</f>
        <v>430425.72685000015</v>
      </c>
      <c r="F64" s="15"/>
      <c r="G64" s="15"/>
      <c r="H64" s="15"/>
      <c r="I64" s="15"/>
      <c r="J64" s="15"/>
      <c r="K64" s="15"/>
      <c r="L64" s="66"/>
    </row>
    <row r="65" spans="1:12" ht="14.25">
      <c r="A65" s="67" t="s">
        <v>58</v>
      </c>
      <c r="B65" s="68">
        <f>(29544.45-11192.59)+141690.94899</f>
        <v>160042.80899</v>
      </c>
      <c r="C65" s="68">
        <f>(53120.93-10676.6)+17536.923</f>
        <v>59981.253</v>
      </c>
      <c r="D65" s="68">
        <f>(41726.56-D35)+13157.86904</f>
        <v>47686.142929999995</v>
      </c>
      <c r="E65" s="68">
        <f>(124392-E35)+173416</f>
        <v>268740.52389</v>
      </c>
      <c r="F65" s="69"/>
      <c r="G65" s="69"/>
      <c r="H65" s="69"/>
      <c r="I65" s="69"/>
      <c r="J65" s="69"/>
      <c r="K65" s="69"/>
      <c r="L65" s="70"/>
    </row>
    <row r="67" spans="3:7" ht="14.25" hidden="1">
      <c r="C67" s="71" t="s">
        <v>71</v>
      </c>
      <c r="D67" s="71" t="s">
        <v>72</v>
      </c>
      <c r="E67" s="72" t="s">
        <v>73</v>
      </c>
      <c r="F67" s="73" t="s">
        <v>74</v>
      </c>
      <c r="G67" s="72" t="s">
        <v>75</v>
      </c>
    </row>
    <row r="68" spans="2:9" ht="14.25" hidden="1">
      <c r="B68" s="17" t="s">
        <v>76</v>
      </c>
      <c r="C68" s="17">
        <v>53087631.02</v>
      </c>
      <c r="D68" s="17">
        <v>57713032.92</v>
      </c>
      <c r="E68" s="17">
        <f>D68-C68</f>
        <v>4625401.8999999985</v>
      </c>
      <c r="F68" s="17">
        <v>59470134.83</v>
      </c>
      <c r="G68" s="17">
        <f>F68-D68</f>
        <v>1757101.9099999964</v>
      </c>
      <c r="I68" s="17"/>
    </row>
    <row r="69" spans="2:7" ht="14.25" hidden="1">
      <c r="B69" s="17" t="s">
        <v>77</v>
      </c>
      <c r="C69" s="17">
        <v>96540767.1</v>
      </c>
      <c r="D69" s="17">
        <v>101241535.89</v>
      </c>
      <c r="E69" s="17">
        <f>D69-C69</f>
        <v>4700768.790000007</v>
      </c>
      <c r="F69" s="17">
        <v>107511403.9</v>
      </c>
      <c r="G69" s="17">
        <f>F69-D69</f>
        <v>6269868.010000005</v>
      </c>
    </row>
    <row r="70" spans="2:9" ht="14.25" hidden="1">
      <c r="B70" s="17" t="s">
        <v>78</v>
      </c>
      <c r="C70" s="17">
        <v>1027217</v>
      </c>
      <c r="D70" s="17">
        <v>1311024.03</v>
      </c>
      <c r="E70" s="17">
        <f>D70-C70</f>
        <v>283807.03</v>
      </c>
      <c r="F70" s="17">
        <v>6434940.46</v>
      </c>
      <c r="G70" s="17">
        <f>F70-D70</f>
        <v>5123916.43</v>
      </c>
      <c r="I70" s="17"/>
    </row>
    <row r="71" spans="3:9" ht="14.25" hidden="1">
      <c r="C71" s="74">
        <f>SUM(C68:C70)</f>
        <v>150655615.12</v>
      </c>
      <c r="D71" s="74">
        <f>SUM(D68:D70)</f>
        <v>160265592.84</v>
      </c>
      <c r="E71" s="74">
        <f>D71-C71</f>
        <v>9609977.719999999</v>
      </c>
      <c r="F71" s="74">
        <f>SUM(F68:F70)</f>
        <v>173416479.19000003</v>
      </c>
      <c r="G71" s="74">
        <f>+F71-D71</f>
        <v>13150886.350000024</v>
      </c>
      <c r="I71" s="17"/>
    </row>
    <row r="72" spans="4:7" ht="14.25" hidden="1">
      <c r="D72" s="18"/>
      <c r="E72" s="17">
        <f>E71/1000</f>
        <v>9609.977719999999</v>
      </c>
      <c r="F72" s="17">
        <f>F71/1000</f>
        <v>173416.47919000004</v>
      </c>
      <c r="G72" s="17">
        <f>+G71/1000</f>
        <v>13150.886350000024</v>
      </c>
    </row>
    <row r="73" spans="4:5" ht="14.25" hidden="1">
      <c r="D73" s="18"/>
      <c r="E73" s="18"/>
    </row>
    <row r="74" spans="3:7" ht="14.25" hidden="1">
      <c r="C74" s="74"/>
      <c r="D74" s="75" t="s">
        <v>72</v>
      </c>
      <c r="E74" s="76"/>
      <c r="F74" s="72" t="s">
        <v>79</v>
      </c>
      <c r="G74" s="72" t="s">
        <v>75</v>
      </c>
    </row>
    <row r="75" spans="2:6" ht="14.25" hidden="1">
      <c r="B75" s="17" t="s">
        <v>80</v>
      </c>
      <c r="D75" s="18"/>
      <c r="E75" s="77"/>
      <c r="F75" s="17">
        <v>89525457.91</v>
      </c>
    </row>
    <row r="76" spans="2:6" ht="14.25" hidden="1">
      <c r="B76" s="17" t="s">
        <v>81</v>
      </c>
      <c r="D76" s="18"/>
      <c r="E76" s="18"/>
      <c r="F76" s="17">
        <f>F75/1000</f>
        <v>89525.45791</v>
      </c>
    </row>
    <row r="77" spans="2:5" ht="14.25" hidden="1">
      <c r="B77" s="17" t="s">
        <v>82</v>
      </c>
      <c r="D77" s="18"/>
      <c r="E77" s="77"/>
    </row>
    <row r="78" spans="2:5" ht="14.25" hidden="1">
      <c r="B78" s="17">
        <v>1000</v>
      </c>
      <c r="D78" s="18"/>
      <c r="E78" s="18"/>
    </row>
    <row r="79" spans="4:5" ht="14.25" hidden="1">
      <c r="D79" s="18"/>
      <c r="E79" s="18"/>
    </row>
    <row r="80" spans="2:7" ht="14.25" hidden="1">
      <c r="B80" s="17" t="s">
        <v>80</v>
      </c>
      <c r="D80" s="17">
        <v>82665379.99</v>
      </c>
      <c r="F80" s="17">
        <v>124391940.55</v>
      </c>
      <c r="G80" s="17">
        <f>F80-D80</f>
        <v>41726560.56</v>
      </c>
    </row>
    <row r="81" spans="2:7" ht="14.25" hidden="1">
      <c r="B81" s="17" t="s">
        <v>83</v>
      </c>
      <c r="D81" s="78">
        <f>D80/$B$78</f>
        <v>82665.37999</v>
      </c>
      <c r="E81" s="77"/>
      <c r="F81" s="78">
        <f>F80/$B$78</f>
        <v>124391.94055</v>
      </c>
      <c r="G81" s="78">
        <f>G80/$B$78</f>
        <v>41726.560560000005</v>
      </c>
    </row>
    <row r="82" spans="2:5" ht="14.25" hidden="1">
      <c r="B82" s="17" t="s">
        <v>82</v>
      </c>
      <c r="D82" s="77"/>
      <c r="E82" s="77"/>
    </row>
    <row r="83" ht="14.25" hidden="1"/>
  </sheetData>
  <sheetProtection selectLockedCells="1" selectUnlockedCells="1"/>
  <mergeCells count="7">
    <mergeCell ref="I1:J1"/>
    <mergeCell ref="K1:L1"/>
    <mergeCell ref="A6:A7"/>
    <mergeCell ref="B6:H6"/>
    <mergeCell ref="I6:I7"/>
    <mergeCell ref="J6:K6"/>
    <mergeCell ref="L6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Maximiliano</dc:creator>
  <cp:keywords/>
  <dc:description/>
  <cp:lastModifiedBy>Maximiliano</cp:lastModifiedBy>
  <dcterms:created xsi:type="dcterms:W3CDTF">2018-12-13T16:47:40Z</dcterms:created>
  <dcterms:modified xsi:type="dcterms:W3CDTF">2018-12-13T16:51:30Z</dcterms:modified>
  <cp:category/>
  <cp:version/>
  <cp:contentType/>
  <cp:contentStatus/>
</cp:coreProperties>
</file>